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児童\r07-02 倉敷市民間保育施設整備計画募集要領（大規模修繕等）\"/>
    </mc:Choice>
  </mc:AlternateContent>
  <bookViews>
    <workbookView xWindow="0" yWindow="0" windowWidth="24375" windowHeight="12210" tabRatio="777"/>
  </bookViews>
  <sheets>
    <sheet name="目録" sheetId="20" r:id="rId1"/>
    <sheet name="記載要領" sheetId="30" r:id="rId2"/>
    <sheet name="施設1" sheetId="1" r:id="rId3"/>
    <sheet name="施設2" sheetId="17" r:id="rId4"/>
    <sheet name="用地" sheetId="38" r:id="rId5"/>
    <sheet name="建物" sheetId="2" r:id="rId6"/>
    <sheet name="最低基準調書 (保育所)" sheetId="43" r:id="rId7"/>
    <sheet name="最低基準調書 (幼保連携型認定こども園)" sheetId="42" r:id="rId8"/>
    <sheet name="最低基準調書(保育所型認定こども園）" sheetId="10" r:id="rId9"/>
    <sheet name="最低準調書 (幼稚園型認定こども園)" sheetId="56" r:id="rId10"/>
    <sheet name="運営1" sheetId="4" r:id="rId11"/>
    <sheet name="運営2" sheetId="16" r:id="rId12"/>
    <sheet name="運営3（保育所）" sheetId="59" r:id="rId13"/>
    <sheet name="運営3（認定こども園）" sheetId="60" r:id="rId14"/>
    <sheet name="法人調書" sheetId="29" r:id="rId15"/>
    <sheet name="事業収支予想表" sheetId="55" state="hidden" r:id="rId16"/>
    <sheet name="資金計画" sheetId="5" r:id="rId17"/>
    <sheet name="機構借入額積算" sheetId="62" r:id="rId18"/>
    <sheet name="機構協議内容" sheetId="18" r:id="rId19"/>
    <sheet name="市中銀行協議内容" sheetId="41" r:id="rId20"/>
    <sheet name="按分率算定表（本体工事費）" sheetId="50" state="hidden" r:id="rId21"/>
    <sheet name="按分率算定表（仮設）" sheetId="51" state="hidden" r:id="rId22"/>
    <sheet name="実支出予定額算定表" sheetId="52" state="hidden" r:id="rId23"/>
    <sheet name="申請額内訳" sheetId="34" r:id="rId24"/>
    <sheet name="▲申請額内訳 (幼保連携型安心こども)" sheetId="35" state="hidden" r:id="rId25"/>
    <sheet name="▲申請額内訳 (保育所型型安心こども)" sheetId="37" state="hidden" r:id="rId26"/>
    <sheet name="対象経費の実支出額算出表" sheetId="61" r:id="rId27"/>
    <sheet name="機構償還計画(月賦）" sheetId="63" r:id="rId28"/>
    <sheet name="償還計画(銀行)" sheetId="22" r:id="rId29"/>
    <sheet name="既往借入金の状況" sheetId="54" r:id="rId30"/>
  </sheets>
  <externalReferences>
    <externalReference r:id="rId31"/>
    <externalReference r:id="rId32"/>
    <externalReference r:id="rId33"/>
    <externalReference r:id="rId34"/>
  </externalReferences>
  <definedNames>
    <definedName name="_Key1" localSheetId="12" hidden="1">[1]財務状況○!#REF!</definedName>
    <definedName name="_Key1" localSheetId="29" hidden="1">#REF!</definedName>
    <definedName name="_Key1" localSheetId="27" hidden="1">[1]財務状況○!#REF!</definedName>
    <definedName name="_Key1" localSheetId="9" hidden="1">[1]財務状況○!#REF!</definedName>
    <definedName name="_Key1" localSheetId="15" hidden="1">[1]財務状況○!#REF!</definedName>
    <definedName name="_Key1" hidden="1">[1]財務状況○!#REF!</definedName>
    <definedName name="_Order1" localSheetId="29" hidden="1">255</definedName>
    <definedName name="_Order1" hidden="1">0</definedName>
    <definedName name="_Sort" localSheetId="12" hidden="1">#REF!</definedName>
    <definedName name="_Sort" localSheetId="29" hidden="1">#REF!</definedName>
    <definedName name="_Sort" localSheetId="27" hidden="1">#REF!</definedName>
    <definedName name="_Sort" localSheetId="9" hidden="1">#REF!</definedName>
    <definedName name="_Sort" localSheetId="15" hidden="1">#REF!</definedName>
    <definedName name="_Sort" hidden="1">#REF!</definedName>
    <definedName name="ai" localSheetId="12">#REF!</definedName>
    <definedName name="ai" localSheetId="29">#REF!</definedName>
    <definedName name="ai" localSheetId="27">#REF!</definedName>
    <definedName name="ai">#REF!</definedName>
    <definedName name="kkakaa" localSheetId="12" hidden="1">#REF!</definedName>
    <definedName name="kkakaa" localSheetId="29" hidden="1">#REF!</definedName>
    <definedName name="kkakaa" localSheetId="27" hidden="1">#REF!</definedName>
    <definedName name="kkakaa" hidden="1">#REF!</definedName>
    <definedName name="_xlnm.Print_Area" localSheetId="25">'▲申請額内訳 (保育所型型安心こども)'!$A$2:$R$50</definedName>
    <definedName name="_xlnm.Print_Area" localSheetId="24">'▲申請額内訳 (幼保連携型安心こども)'!$A$2:$R$50</definedName>
    <definedName name="_xlnm.Print_Area" localSheetId="21">'按分率算定表（仮設）'!$A$1:$Q$60</definedName>
    <definedName name="_xlnm.Print_Area" localSheetId="20">'按分率算定表（本体工事費）'!$A$1:$Q$60</definedName>
    <definedName name="_xlnm.Print_Area" localSheetId="10">運営1!$A$1:$L$36</definedName>
    <definedName name="_xlnm.Print_Area" localSheetId="13">'運営3（認定こども園）'!$A$1:$L$41</definedName>
    <definedName name="_xlnm.Print_Area" localSheetId="12">'運営3（保育所）'!$A$1:$L$39</definedName>
    <definedName name="_xlnm.Print_Area" localSheetId="29">既往借入金の状況!$A$1:$V$51</definedName>
    <definedName name="_xlnm.Print_Area" localSheetId="18">機構協議内容!$A$1:$L$50</definedName>
    <definedName name="_xlnm.Print_Area" localSheetId="17">機構借入額積算!$A$2:$AF$45</definedName>
    <definedName name="_xlnm.Print_Area" localSheetId="27">'機構償還計画(月賦）'!$A$1:$M$85</definedName>
    <definedName name="_xlnm.Print_Area" localSheetId="1">記載要領!$A$1:$C$42</definedName>
    <definedName name="_xlnm.Print_Area" localSheetId="5">建物!$A$1:$K$76</definedName>
    <definedName name="_xlnm.Print_Area" localSheetId="6">'最低基準調書 (保育所)'!$A$1:$K$47</definedName>
    <definedName name="_xlnm.Print_Area" localSheetId="7">'最低基準調書 (幼保連携型認定こども園)'!$A$1:$K$55</definedName>
    <definedName name="_xlnm.Print_Area" localSheetId="8">'最低基準調書(保育所型認定こども園）'!$A$1:$K$55</definedName>
    <definedName name="_xlnm.Print_Area" localSheetId="9">'最低準調書 (幼稚園型認定こども園)'!$A$1:$K$56</definedName>
    <definedName name="_xlnm.Print_Area" localSheetId="19">市中銀行協議内容!$A$1:$L$50</definedName>
    <definedName name="_xlnm.Print_Area" localSheetId="2">施設1!$A$1:$N$45</definedName>
    <definedName name="_xlnm.Print_Area" localSheetId="3">施設2!$A$1:$J$38</definedName>
    <definedName name="_xlnm.Print_Area" localSheetId="16">資金計画!$A$1:$AF$58</definedName>
    <definedName name="_xlnm.Print_Area" localSheetId="15">事業収支予想表!$A$1:$S$54</definedName>
    <definedName name="_xlnm.Print_Area" localSheetId="22">実支出予定額算定表!$A$1:$M$34</definedName>
    <definedName name="_xlnm.Print_Area" localSheetId="28">'償還計画(銀行)'!$A$2:$P$37</definedName>
    <definedName name="_xlnm.Print_Area" localSheetId="23">申請額内訳!$A$2:$P$46</definedName>
    <definedName name="_xlnm.Print_Area" localSheetId="26">対象経費の実支出額算出表!$A$1:$O$39</definedName>
    <definedName name="_xlnm.Print_Area" localSheetId="14">法人調書!$A$1:$AA$82</definedName>
    <definedName name="_xlnm.Print_Area" localSheetId="0">目録!$A$1:$M$59</definedName>
    <definedName name="_xlnm.Print_Area" localSheetId="4">用地!$A$1:$I$33</definedName>
    <definedName name="_xlnm.Print_Titles" localSheetId="27">'機構償還計画(月賦）'!$1:$8</definedName>
    <definedName name="_xlnm.Print_Titles" localSheetId="0">目録!$1:$2</definedName>
    <definedName name="satei" hidden="1">255</definedName>
    <definedName name="Z_31837AC1_2DDB_4F99_8C76_13BFEDC2908B_.wvu.PrintArea" localSheetId="27" hidden="1">'機構償還計画(月賦）'!$A$1:$M$377</definedName>
    <definedName name="Z_31837AC1_2DDB_4F99_8C76_13BFEDC2908B_.wvu.PrintTitles" localSheetId="27" hidden="1">'機構償還計画(月賦）'!$1:$8</definedName>
    <definedName name="Z_472F4D48_4D30_4BEE_B5FA_0BB41DF52E73_.wvu.PrintArea" localSheetId="17" hidden="1">機構借入額積算!$A$2:$AF$44</definedName>
    <definedName name="あ" localSheetId="12" hidden="1">#REF!</definedName>
    <definedName name="あ" localSheetId="29" hidden="1">#REF!</definedName>
    <definedName name="あ" localSheetId="27" hidden="1">#REF!</definedName>
    <definedName name="あ" localSheetId="15" hidden="1">#REF!</definedName>
    <definedName name="あ" hidden="1">#REF!</definedName>
    <definedName name="あ１" localSheetId="25">#REF!</definedName>
    <definedName name="あ１" localSheetId="24">#REF!</definedName>
    <definedName name="あ１" localSheetId="21">#REF!</definedName>
    <definedName name="あ１" localSheetId="20">#REF!</definedName>
    <definedName name="あ１" localSheetId="12">#REF!</definedName>
    <definedName name="あ１" localSheetId="29">#REF!</definedName>
    <definedName name="あ１" localSheetId="27">#REF!</definedName>
    <definedName name="あ１" localSheetId="1">#REF!</definedName>
    <definedName name="あ１" localSheetId="9">#REF!</definedName>
    <definedName name="あ１" localSheetId="15">#REF!</definedName>
    <definedName name="あ１" localSheetId="22">#REF!</definedName>
    <definedName name="あ１" localSheetId="23">#REF!</definedName>
    <definedName name="あ１" localSheetId="14">#REF!</definedName>
    <definedName name="あ１" localSheetId="4">#REF!</definedName>
    <definedName name="あ１">#REF!</definedName>
    <definedName name="い" localSheetId="12" hidden="1">#REF!</definedName>
    <definedName name="い" localSheetId="27" hidden="1">#REF!</definedName>
    <definedName name="い" hidden="1">#REF!</definedName>
    <definedName name="げんかしょうきゃく" localSheetId="12" hidden="1">#REF!</definedName>
    <definedName name="げんかしょうきゃく" hidden="1">#REF!</definedName>
    <definedName name="じじじ" hidden="1">#REF!</definedName>
    <definedName name="しゅうし" localSheetId="12" hidden="1">#REF!</definedName>
    <definedName name="しゅうし" hidden="1">#REF!</definedName>
    <definedName name="査定根拠" hidden="1">0</definedName>
    <definedName name="借入金" localSheetId="12" hidden="1">#REF!</definedName>
    <definedName name="借入金" localSheetId="27" hidden="1">#REF!</definedName>
    <definedName name="借入金" hidden="1">#REF!</definedName>
    <definedName name="借入償還。" localSheetId="12" hidden="1">[2]財務状況!#REF!</definedName>
    <definedName name="借入償還。" localSheetId="27" hidden="1">[2]財務状況!#REF!</definedName>
    <definedName name="借入償還。" hidden="1">[2]財務状況!#REF!</definedName>
    <definedName name="償還２" localSheetId="12" hidden="1">#REF!</definedName>
    <definedName name="償還２" localSheetId="29" hidden="1">#REF!</definedName>
    <definedName name="償還２" localSheetId="27" hidden="1">#REF!</definedName>
    <definedName name="償還２" localSheetId="15" hidden="1">#REF!</definedName>
    <definedName name="償還２" hidden="1">#REF!</definedName>
    <definedName name="償還計画表" localSheetId="12" hidden="1">[3]財務状況!#REF!</definedName>
    <definedName name="償還計画表" localSheetId="29" hidden="1">[4]財務状況!#REF!</definedName>
    <definedName name="償還計画表" localSheetId="27" hidden="1">[3]財務状況!#REF!</definedName>
    <definedName name="償還計画表" localSheetId="15" hidden="1">[3]財務状況!#REF!</definedName>
    <definedName name="償還計画表" hidden="1">[3]財務状況!#REF!</definedName>
    <definedName name="人件費算出" localSheetId="12" hidden="1">#REF!</definedName>
    <definedName name="人件費算出" localSheetId="29" hidden="1">#REF!</definedName>
    <definedName name="人件費算出" localSheetId="27" hidden="1">#REF!</definedName>
    <definedName name="人件費算出" localSheetId="15" hidden="1">#REF!</definedName>
    <definedName name="人件費算出" hidden="1">#REF!</definedName>
    <definedName name="人件費算出菅野" hidden="1">0</definedName>
    <definedName name="人件費積算" localSheetId="12" hidden="1">#REF!</definedName>
    <definedName name="人件費積算" localSheetId="27" hidden="1">#REF!</definedName>
    <definedName name="人件費積算" localSheetId="15" hidden="1">#REF!</definedName>
    <definedName name="人件費積算" hidden="1">#REF!</definedName>
  </definedNames>
  <calcPr calcId="162913"/>
</workbook>
</file>

<file path=xl/calcChain.xml><?xml version="1.0" encoding="utf-8"?>
<calcChain xmlns="http://schemas.openxmlformats.org/spreadsheetml/2006/main">
  <c r="M371" i="63" l="1"/>
  <c r="M370" i="63"/>
  <c r="L369" i="63"/>
  <c r="K369" i="63"/>
  <c r="J369" i="63"/>
  <c r="I369" i="63"/>
  <c r="M368" i="63"/>
  <c r="M367" i="63"/>
  <c r="M366" i="63"/>
  <c r="M365" i="63"/>
  <c r="M364" i="63"/>
  <c r="M363" i="63"/>
  <c r="M362" i="63"/>
  <c r="M361" i="63"/>
  <c r="M360" i="63"/>
  <c r="M359" i="63"/>
  <c r="M358" i="63"/>
  <c r="M357" i="63"/>
  <c r="M356" i="63"/>
  <c r="M355" i="63"/>
  <c r="M354" i="63"/>
  <c r="M353" i="63"/>
  <c r="M352" i="63"/>
  <c r="M351" i="63"/>
  <c r="M350" i="63"/>
  <c r="M349" i="63"/>
  <c r="M348" i="63"/>
  <c r="M347" i="63"/>
  <c r="M346" i="63"/>
  <c r="M345" i="63"/>
  <c r="M344" i="63"/>
  <c r="M343" i="63"/>
  <c r="M342" i="63"/>
  <c r="M341" i="63"/>
  <c r="M340" i="63"/>
  <c r="M339" i="63"/>
  <c r="M338" i="63"/>
  <c r="M337" i="63"/>
  <c r="M336" i="63"/>
  <c r="M335" i="63"/>
  <c r="M334" i="63"/>
  <c r="M333" i="63"/>
  <c r="M332" i="63"/>
  <c r="M331" i="63"/>
  <c r="M330" i="63"/>
  <c r="M329" i="63"/>
  <c r="M328" i="63"/>
  <c r="M327" i="63"/>
  <c r="M326" i="63"/>
  <c r="M325" i="63"/>
  <c r="M324" i="63"/>
  <c r="M323" i="63"/>
  <c r="M322" i="63"/>
  <c r="M321" i="63"/>
  <c r="M320" i="63"/>
  <c r="M319" i="63"/>
  <c r="M318" i="63"/>
  <c r="M317" i="63"/>
  <c r="M316" i="63"/>
  <c r="M315" i="63"/>
  <c r="M314" i="63"/>
  <c r="M313" i="63"/>
  <c r="M312" i="63"/>
  <c r="M311" i="63"/>
  <c r="M310" i="63"/>
  <c r="M309" i="63"/>
  <c r="M308" i="63"/>
  <c r="M307" i="63"/>
  <c r="M306" i="63"/>
  <c r="M305" i="63"/>
  <c r="M304" i="63"/>
  <c r="M303" i="63"/>
  <c r="M302" i="63"/>
  <c r="M301" i="63"/>
  <c r="M300" i="63"/>
  <c r="M299" i="63"/>
  <c r="M298" i="63"/>
  <c r="M297" i="63"/>
  <c r="M296" i="63"/>
  <c r="M295" i="63"/>
  <c r="M294" i="63"/>
  <c r="M293" i="63"/>
  <c r="M292" i="63"/>
  <c r="M291" i="63"/>
  <c r="M290" i="63"/>
  <c r="M289" i="63"/>
  <c r="M288" i="63"/>
  <c r="M287" i="63"/>
  <c r="M286" i="63"/>
  <c r="M285" i="63"/>
  <c r="M284" i="63"/>
  <c r="M283" i="63"/>
  <c r="M282" i="63"/>
  <c r="M281" i="63"/>
  <c r="M280" i="63"/>
  <c r="M279" i="63"/>
  <c r="M278" i="63"/>
  <c r="M277" i="63"/>
  <c r="M276" i="63"/>
  <c r="M275" i="63"/>
  <c r="M274" i="63"/>
  <c r="M273" i="63"/>
  <c r="M272" i="63"/>
  <c r="M271" i="63"/>
  <c r="M270" i="63"/>
  <c r="M269" i="63"/>
  <c r="M268" i="63"/>
  <c r="M267" i="63"/>
  <c r="M266" i="63"/>
  <c r="M265" i="63"/>
  <c r="M264" i="63"/>
  <c r="M263" i="63"/>
  <c r="M262" i="63"/>
  <c r="M261" i="63"/>
  <c r="M260" i="63"/>
  <c r="M259" i="63"/>
  <c r="M258" i="63"/>
  <c r="M257" i="63"/>
  <c r="M256" i="63"/>
  <c r="M255" i="63"/>
  <c r="M254" i="63"/>
  <c r="M253" i="63"/>
  <c r="M252" i="63"/>
  <c r="M251" i="63"/>
  <c r="M250" i="63"/>
  <c r="M249" i="63"/>
  <c r="M248" i="63"/>
  <c r="M247" i="63"/>
  <c r="M246" i="63"/>
  <c r="M245" i="63"/>
  <c r="M244" i="63"/>
  <c r="M243" i="63"/>
  <c r="M242" i="63"/>
  <c r="M241" i="63"/>
  <c r="M240" i="63"/>
  <c r="M239" i="63"/>
  <c r="M238" i="63"/>
  <c r="M237" i="63"/>
  <c r="M236" i="63"/>
  <c r="M235" i="63"/>
  <c r="M234" i="63"/>
  <c r="M233" i="63"/>
  <c r="M232" i="63"/>
  <c r="M231" i="63"/>
  <c r="M230" i="63"/>
  <c r="M229" i="63"/>
  <c r="M228" i="63"/>
  <c r="M227" i="63"/>
  <c r="M226" i="63"/>
  <c r="M225" i="63"/>
  <c r="M224" i="63"/>
  <c r="M223" i="63"/>
  <c r="M222" i="63"/>
  <c r="M221" i="63"/>
  <c r="M220" i="63"/>
  <c r="M219" i="63"/>
  <c r="M218" i="63"/>
  <c r="M217" i="63"/>
  <c r="M216" i="63"/>
  <c r="M215" i="63"/>
  <c r="M214" i="63"/>
  <c r="M213" i="63"/>
  <c r="M212" i="63"/>
  <c r="M211" i="63"/>
  <c r="M210" i="63"/>
  <c r="M209" i="63"/>
  <c r="M208" i="63"/>
  <c r="M207" i="63"/>
  <c r="M206" i="63"/>
  <c r="M205" i="63"/>
  <c r="M204" i="63"/>
  <c r="M203" i="63"/>
  <c r="M202" i="63"/>
  <c r="M201" i="63"/>
  <c r="M200" i="63"/>
  <c r="M199" i="63"/>
  <c r="M198" i="63"/>
  <c r="M197" i="63"/>
  <c r="M196" i="63"/>
  <c r="M195" i="63"/>
  <c r="M194" i="63"/>
  <c r="M193" i="63"/>
  <c r="M192" i="63"/>
  <c r="M191" i="63"/>
  <c r="M190" i="63"/>
  <c r="M189" i="63"/>
  <c r="M188" i="63"/>
  <c r="M187" i="63"/>
  <c r="M186" i="63"/>
  <c r="M185" i="63"/>
  <c r="M184" i="63"/>
  <c r="M183" i="63"/>
  <c r="M182" i="63"/>
  <c r="M181" i="63"/>
  <c r="M180" i="63"/>
  <c r="M179" i="63"/>
  <c r="M178" i="63"/>
  <c r="M177" i="63"/>
  <c r="M176" i="63"/>
  <c r="M175" i="63"/>
  <c r="M174" i="63"/>
  <c r="M173" i="63"/>
  <c r="M172" i="63"/>
  <c r="M171" i="63"/>
  <c r="M170" i="63"/>
  <c r="M169" i="63"/>
  <c r="M168" i="63"/>
  <c r="M167" i="63"/>
  <c r="M166" i="63"/>
  <c r="M165" i="63"/>
  <c r="M164" i="63"/>
  <c r="M163" i="63"/>
  <c r="M162" i="63"/>
  <c r="M161" i="63"/>
  <c r="M160" i="63"/>
  <c r="M159" i="63"/>
  <c r="M158" i="63"/>
  <c r="M157" i="63"/>
  <c r="M156" i="63"/>
  <c r="M155" i="63"/>
  <c r="M154" i="63"/>
  <c r="M153" i="63"/>
  <c r="M152" i="63"/>
  <c r="M151" i="63"/>
  <c r="M150" i="63"/>
  <c r="M149" i="63"/>
  <c r="M148" i="63"/>
  <c r="M147" i="63"/>
  <c r="M146" i="63"/>
  <c r="M145" i="63"/>
  <c r="M144" i="63"/>
  <c r="M143" i="63"/>
  <c r="M142" i="63"/>
  <c r="M141" i="63"/>
  <c r="M140" i="63"/>
  <c r="M139" i="63"/>
  <c r="M138" i="63"/>
  <c r="M137" i="63"/>
  <c r="M136" i="63"/>
  <c r="M135" i="63"/>
  <c r="M134" i="63"/>
  <c r="M133" i="63"/>
  <c r="M132" i="63"/>
  <c r="M131" i="63"/>
  <c r="M130" i="63"/>
  <c r="M129" i="63"/>
  <c r="M128" i="63"/>
  <c r="M127" i="63"/>
  <c r="M126" i="63"/>
  <c r="M125" i="63"/>
  <c r="M124" i="63"/>
  <c r="M123" i="63"/>
  <c r="M122" i="63"/>
  <c r="M121" i="63"/>
  <c r="M120" i="63"/>
  <c r="M119" i="63"/>
  <c r="M118" i="63"/>
  <c r="M117" i="63"/>
  <c r="M116" i="63"/>
  <c r="M115" i="63"/>
  <c r="M114" i="63"/>
  <c r="M113" i="63"/>
  <c r="M112" i="63"/>
  <c r="M111" i="63"/>
  <c r="M110" i="63"/>
  <c r="M109" i="63"/>
  <c r="M108" i="63"/>
  <c r="M107" i="63"/>
  <c r="M106" i="63"/>
  <c r="M105" i="63"/>
  <c r="M104" i="63"/>
  <c r="M103" i="63"/>
  <c r="M102" i="63"/>
  <c r="M101" i="63"/>
  <c r="M100" i="63"/>
  <c r="M99" i="63"/>
  <c r="M98" i="63"/>
  <c r="M97" i="63"/>
  <c r="M96" i="63"/>
  <c r="M95" i="63"/>
  <c r="M94" i="63"/>
  <c r="M93" i="63"/>
  <c r="M92" i="63"/>
  <c r="M91" i="63"/>
  <c r="M90" i="63"/>
  <c r="M89" i="63"/>
  <c r="M88" i="63"/>
  <c r="M87" i="63"/>
  <c r="M86" i="63"/>
  <c r="M85" i="63"/>
  <c r="M84" i="63"/>
  <c r="M83" i="63"/>
  <c r="M82" i="63"/>
  <c r="M81" i="63"/>
  <c r="M80" i="63"/>
  <c r="M79" i="63"/>
  <c r="M78" i="63"/>
  <c r="M77" i="63"/>
  <c r="M76" i="63"/>
  <c r="M75" i="63"/>
  <c r="M74" i="63"/>
  <c r="M73" i="63"/>
  <c r="M72" i="63"/>
  <c r="M71" i="63"/>
  <c r="M70" i="63"/>
  <c r="M69" i="63"/>
  <c r="M68" i="63"/>
  <c r="M67" i="63"/>
  <c r="M66" i="63"/>
  <c r="M65" i="63"/>
  <c r="M64" i="63"/>
  <c r="M63" i="63"/>
  <c r="M62" i="63"/>
  <c r="M61" i="63"/>
  <c r="M60" i="63"/>
  <c r="M59" i="63"/>
  <c r="M58" i="63"/>
  <c r="M57" i="63"/>
  <c r="M56" i="63"/>
  <c r="M55" i="63"/>
  <c r="M54" i="63"/>
  <c r="M53" i="63"/>
  <c r="M52" i="63"/>
  <c r="M51" i="63"/>
  <c r="M50" i="63"/>
  <c r="M49" i="63"/>
  <c r="M48" i="63"/>
  <c r="M47" i="63"/>
  <c r="M46" i="63"/>
  <c r="M45" i="63"/>
  <c r="M44" i="63"/>
  <c r="D44" i="63"/>
  <c r="C44" i="63"/>
  <c r="B44" i="63"/>
  <c r="M43" i="63"/>
  <c r="D43" i="63"/>
  <c r="C43" i="63"/>
  <c r="B43" i="63"/>
  <c r="M42" i="63"/>
  <c r="D42" i="63"/>
  <c r="C42" i="63"/>
  <c r="B42" i="63"/>
  <c r="M41" i="63"/>
  <c r="D41" i="63"/>
  <c r="C41" i="63"/>
  <c r="B41" i="63" s="1"/>
  <c r="M40" i="63"/>
  <c r="D40" i="63"/>
  <c r="C40" i="63"/>
  <c r="B40" i="63"/>
  <c r="M39" i="63"/>
  <c r="D39" i="63"/>
  <c r="C39" i="63"/>
  <c r="B39" i="63" s="1"/>
  <c r="M38" i="63"/>
  <c r="D38" i="63"/>
  <c r="C38" i="63"/>
  <c r="B38" i="63"/>
  <c r="M37" i="63"/>
  <c r="D37" i="63"/>
  <c r="C37" i="63"/>
  <c r="B37" i="63" s="1"/>
  <c r="M36" i="63"/>
  <c r="D36" i="63"/>
  <c r="C36" i="63"/>
  <c r="B36" i="63"/>
  <c r="M35" i="63"/>
  <c r="D35" i="63"/>
  <c r="C35" i="63"/>
  <c r="B35" i="63" s="1"/>
  <c r="M34" i="63"/>
  <c r="D34" i="63"/>
  <c r="C34" i="63"/>
  <c r="B34" i="63"/>
  <c r="M33" i="63"/>
  <c r="D33" i="63"/>
  <c r="C33" i="63"/>
  <c r="B33" i="63" s="1"/>
  <c r="M32" i="63"/>
  <c r="D32" i="63"/>
  <c r="C32" i="63"/>
  <c r="B32" i="63" s="1"/>
  <c r="M31" i="63"/>
  <c r="D31" i="63"/>
  <c r="C31" i="63"/>
  <c r="B31" i="63" s="1"/>
  <c r="M30" i="63"/>
  <c r="D30" i="63"/>
  <c r="C30" i="63"/>
  <c r="B30" i="63" s="1"/>
  <c r="M29" i="63"/>
  <c r="D29" i="63"/>
  <c r="C29" i="63"/>
  <c r="B29" i="63" s="1"/>
  <c r="M28" i="63"/>
  <c r="D28" i="63"/>
  <c r="C28" i="63"/>
  <c r="B28" i="63" s="1"/>
  <c r="M27" i="63"/>
  <c r="D27" i="63"/>
  <c r="C27" i="63"/>
  <c r="B27" i="63" s="1"/>
  <c r="M26" i="63"/>
  <c r="D26" i="63"/>
  <c r="C26" i="63"/>
  <c r="B26" i="63"/>
  <c r="M25" i="63"/>
  <c r="D25" i="63"/>
  <c r="C25" i="63"/>
  <c r="B25" i="63"/>
  <c r="M24" i="63"/>
  <c r="D24" i="63"/>
  <c r="C24" i="63"/>
  <c r="B24" i="63"/>
  <c r="M23" i="63"/>
  <c r="D23" i="63"/>
  <c r="C23" i="63"/>
  <c r="B23" i="63" s="1"/>
  <c r="M22" i="63"/>
  <c r="D22" i="63"/>
  <c r="C22" i="63"/>
  <c r="B22" i="63"/>
  <c r="M21" i="63"/>
  <c r="D21" i="63"/>
  <c r="C21" i="63"/>
  <c r="B21" i="63" s="1"/>
  <c r="M20" i="63"/>
  <c r="D20" i="63"/>
  <c r="C20" i="63"/>
  <c r="B20" i="63" s="1"/>
  <c r="M19" i="63"/>
  <c r="D19" i="63"/>
  <c r="C19" i="63"/>
  <c r="B19" i="63" s="1"/>
  <c r="M18" i="63"/>
  <c r="D18" i="63"/>
  <c r="C18" i="63"/>
  <c r="B18" i="63" s="1"/>
  <c r="M17" i="63"/>
  <c r="D17" i="63"/>
  <c r="C17" i="63"/>
  <c r="B17" i="63"/>
  <c r="M16" i="63"/>
  <c r="D16" i="63"/>
  <c r="C16" i="63"/>
  <c r="B16" i="63" s="1"/>
  <c r="M15" i="63"/>
  <c r="D15" i="63"/>
  <c r="C15" i="63"/>
  <c r="B15" i="63"/>
  <c r="M14" i="63"/>
  <c r="D14" i="63"/>
  <c r="C14" i="63"/>
  <c r="B14" i="63" s="1"/>
  <c r="M13" i="63"/>
  <c r="D13" i="63"/>
  <c r="B13" i="63" s="1"/>
  <c r="C13" i="63"/>
  <c r="M12" i="63"/>
  <c r="D12" i="63"/>
  <c r="C12" i="63"/>
  <c r="B12" i="63" s="1"/>
  <c r="Y11" i="63"/>
  <c r="M11" i="63"/>
  <c r="D11" i="63"/>
  <c r="C11" i="63"/>
  <c r="B11" i="63" s="1"/>
  <c r="AA10" i="63"/>
  <c r="Y10" i="63"/>
  <c r="M10" i="63"/>
  <c r="D10" i="63"/>
  <c r="C10" i="63"/>
  <c r="B10" i="63"/>
  <c r="P9" i="63"/>
  <c r="M9" i="63"/>
  <c r="D9" i="63"/>
  <c r="C9" i="63"/>
  <c r="B9" i="63"/>
  <c r="I2" i="63"/>
  <c r="G2" i="63"/>
  <c r="C2" i="63"/>
  <c r="U34" i="62"/>
  <c r="B34" i="62"/>
  <c r="Z34" i="62" s="1"/>
  <c r="Q31" i="62"/>
  <c r="G31" i="62"/>
  <c r="Z30" i="62"/>
  <c r="Z29" i="62"/>
  <c r="Z31" i="62" s="1"/>
  <c r="B25" i="62"/>
  <c r="Z25" i="62" s="1"/>
  <c r="N21" i="62"/>
  <c r="AB21" i="62" s="1"/>
  <c r="AB20" i="62"/>
  <c r="M25" i="62" s="1"/>
  <c r="AB17" i="62"/>
  <c r="AD13" i="62"/>
  <c r="X13" i="62"/>
  <c r="Q13" i="62"/>
  <c r="AI11" i="62"/>
  <c r="AD10" i="62"/>
  <c r="AA10" i="62"/>
  <c r="AA13" i="62" s="1"/>
  <c r="X10" i="62"/>
  <c r="U10" i="62"/>
  <c r="U13" i="62" s="1"/>
  <c r="Q10" i="62"/>
  <c r="M10" i="62"/>
  <c r="M13" i="62" s="1"/>
  <c r="AI9" i="62"/>
  <c r="I8" i="62"/>
  <c r="I10" i="62" s="1"/>
  <c r="H31" i="63" l="1"/>
  <c r="R21" i="63" s="1"/>
  <c r="H43" i="63"/>
  <c r="R22" i="63" s="1"/>
  <c r="AA9" i="63"/>
  <c r="E12" i="63"/>
  <c r="F12" i="63" s="1"/>
  <c r="A12" i="63" s="1"/>
  <c r="E19" i="63"/>
  <c r="F19" i="63" s="1"/>
  <c r="A19" i="63" s="1"/>
  <c r="E21" i="63"/>
  <c r="E23" i="63"/>
  <c r="F23" i="63" s="1"/>
  <c r="A23" i="63" s="1"/>
  <c r="E34" i="63"/>
  <c r="F34" i="63" s="1"/>
  <c r="A34" i="63" s="1"/>
  <c r="E36" i="63"/>
  <c r="F36" i="63" s="1"/>
  <c r="A36" i="63" s="1"/>
  <c r="E38" i="63"/>
  <c r="F38" i="63" s="1"/>
  <c r="A38" i="63" s="1"/>
  <c r="E40" i="63"/>
  <c r="F40" i="63" s="1"/>
  <c r="A40" i="63" s="1"/>
  <c r="E42" i="63"/>
  <c r="F42" i="63" s="1"/>
  <c r="A42" i="63" s="1"/>
  <c r="E43" i="63"/>
  <c r="F43" i="63" s="1"/>
  <c r="A43" i="63" s="1"/>
  <c r="E44" i="63"/>
  <c r="F44" i="63" s="1"/>
  <c r="A44" i="63" s="1"/>
  <c r="C45" i="63"/>
  <c r="E45" i="63"/>
  <c r="E11" i="63"/>
  <c r="F11" i="63" s="1"/>
  <c r="A11" i="63" s="1"/>
  <c r="E14" i="63"/>
  <c r="F14" i="63" s="1"/>
  <c r="A14" i="63" s="1"/>
  <c r="E16" i="63"/>
  <c r="F16" i="63" s="1"/>
  <c r="A16" i="63" s="1"/>
  <c r="E18" i="63"/>
  <c r="F18" i="63" s="1"/>
  <c r="A18" i="63" s="1"/>
  <c r="H19" i="63"/>
  <c r="R20" i="63" s="1"/>
  <c r="E20" i="63"/>
  <c r="F20" i="63" s="1"/>
  <c r="A20" i="63" s="1"/>
  <c r="E9" i="63"/>
  <c r="M369" i="63"/>
  <c r="Y9" i="63"/>
  <c r="E10" i="63"/>
  <c r="F10" i="63" s="1"/>
  <c r="A10" i="63" s="1"/>
  <c r="E13" i="63"/>
  <c r="F13" i="63" s="1"/>
  <c r="A13" i="63" s="1"/>
  <c r="E15" i="63"/>
  <c r="F15" i="63" s="1"/>
  <c r="A15" i="63" s="1"/>
  <c r="E17" i="63"/>
  <c r="F17" i="63" s="1"/>
  <c r="A17" i="63" s="1"/>
  <c r="E22" i="63"/>
  <c r="F22" i="63" s="1"/>
  <c r="A22" i="63" s="1"/>
  <c r="E24" i="63"/>
  <c r="F24" i="63" s="1"/>
  <c r="A24" i="63" s="1"/>
  <c r="E25" i="63"/>
  <c r="F25" i="63" s="1"/>
  <c r="A25" i="63" s="1"/>
  <c r="E26" i="63"/>
  <c r="F26" i="63" s="1"/>
  <c r="A26" i="63" s="1"/>
  <c r="E27" i="63"/>
  <c r="F27" i="63" s="1"/>
  <c r="A27" i="63" s="1"/>
  <c r="E28" i="63"/>
  <c r="F28" i="63" s="1"/>
  <c r="A28" i="63" s="1"/>
  <c r="E29" i="63"/>
  <c r="F29" i="63" s="1"/>
  <c r="A29" i="63" s="1"/>
  <c r="E30" i="63"/>
  <c r="F30" i="63" s="1"/>
  <c r="A30" i="63" s="1"/>
  <c r="E31" i="63"/>
  <c r="F31" i="63" s="1"/>
  <c r="A31" i="63" s="1"/>
  <c r="E32" i="63"/>
  <c r="F32" i="63" s="1"/>
  <c r="A32" i="63" s="1"/>
  <c r="E33" i="63"/>
  <c r="E35" i="63"/>
  <c r="F35" i="63" s="1"/>
  <c r="A35" i="63" s="1"/>
  <c r="E37" i="63"/>
  <c r="F37" i="63" s="1"/>
  <c r="A37" i="63" s="1"/>
  <c r="E39" i="63"/>
  <c r="F39" i="63" s="1"/>
  <c r="A39" i="63" s="1"/>
  <c r="E41" i="63"/>
  <c r="F41" i="63" s="1"/>
  <c r="A41" i="63" s="1"/>
  <c r="D45" i="63"/>
  <c r="C46" i="63"/>
  <c r="E46" i="63"/>
  <c r="I13" i="62"/>
  <c r="AI13" i="62" s="1"/>
  <c r="AI10" i="62"/>
  <c r="U25" i="62"/>
  <c r="AI8" i="62"/>
  <c r="K38" i="61"/>
  <c r="J38" i="61"/>
  <c r="M36" i="61"/>
  <c r="L29" i="61"/>
  <c r="K29" i="61"/>
  <c r="L28" i="61"/>
  <c r="I26" i="61"/>
  <c r="J25" i="61"/>
  <c r="I24" i="61"/>
  <c r="H24" i="61"/>
  <c r="J23" i="61"/>
  <c r="I22" i="61"/>
  <c r="H22" i="61"/>
  <c r="O21" i="61"/>
  <c r="J21" i="61"/>
  <c r="I20" i="61"/>
  <c r="H20" i="61"/>
  <c r="J19" i="61"/>
  <c r="I18" i="61"/>
  <c r="H18" i="61"/>
  <c r="J17" i="61"/>
  <c r="I16" i="61"/>
  <c r="H16" i="61"/>
  <c r="O15" i="61"/>
  <c r="J15" i="61"/>
  <c r="D15" i="61"/>
  <c r="J27" i="61" s="1"/>
  <c r="I14" i="61"/>
  <c r="H14" i="61"/>
  <c r="J13" i="61"/>
  <c r="I12" i="61"/>
  <c r="H12" i="61"/>
  <c r="J11" i="61"/>
  <c r="I10" i="61"/>
  <c r="H10" i="61"/>
  <c r="J9" i="61"/>
  <c r="I8" i="61"/>
  <c r="H8" i="61"/>
  <c r="H44" i="63" l="1"/>
  <c r="S22" i="63" s="1"/>
  <c r="C47" i="63"/>
  <c r="H32" i="63"/>
  <c r="S21" i="63" s="1"/>
  <c r="Q22" i="63"/>
  <c r="Q21" i="63"/>
  <c r="H20" i="63"/>
  <c r="S20" i="63" s="1"/>
  <c r="Q20" i="63" s="1"/>
  <c r="F9" i="63"/>
  <c r="D46" i="63"/>
  <c r="B45" i="63"/>
  <c r="F33" i="63"/>
  <c r="F21" i="63"/>
  <c r="D27" i="61"/>
  <c r="E30" i="61" s="1"/>
  <c r="J29" i="61"/>
  <c r="L16" i="61" s="1"/>
  <c r="L10" i="61"/>
  <c r="K17" i="61"/>
  <c r="M17" i="61" s="1"/>
  <c r="L20" i="61"/>
  <c r="K25" i="61"/>
  <c r="L25" i="61" s="1"/>
  <c r="D6" i="34"/>
  <c r="D5" i="34"/>
  <c r="L50" i="50"/>
  <c r="I50" i="50"/>
  <c r="F50" i="50"/>
  <c r="L49" i="50"/>
  <c r="I49" i="50"/>
  <c r="F49" i="50"/>
  <c r="L48" i="50"/>
  <c r="I48" i="50"/>
  <c r="F48" i="50"/>
  <c r="L47" i="50"/>
  <c r="I47" i="50"/>
  <c r="F47" i="50"/>
  <c r="L46" i="50"/>
  <c r="I46" i="50"/>
  <c r="F46" i="50"/>
  <c r="L45" i="50"/>
  <c r="I45" i="50"/>
  <c r="F45" i="50"/>
  <c r="L44" i="50"/>
  <c r="I44" i="50"/>
  <c r="F44" i="50"/>
  <c r="L43" i="50"/>
  <c r="I43" i="50"/>
  <c r="F43" i="50"/>
  <c r="L42" i="50"/>
  <c r="I42" i="50"/>
  <c r="F42" i="50"/>
  <c r="L41" i="50"/>
  <c r="I41" i="50"/>
  <c r="F41" i="50"/>
  <c r="L40" i="50"/>
  <c r="I40" i="50"/>
  <c r="F40" i="50"/>
  <c r="L39" i="50"/>
  <c r="I39" i="50"/>
  <c r="F39" i="50"/>
  <c r="L38" i="50"/>
  <c r="I38" i="50"/>
  <c r="F38" i="50"/>
  <c r="L37" i="50"/>
  <c r="I37" i="50"/>
  <c r="F37" i="50"/>
  <c r="L36" i="50"/>
  <c r="I36" i="50"/>
  <c r="F36" i="50"/>
  <c r="L35" i="50"/>
  <c r="I35" i="50"/>
  <c r="F35" i="50"/>
  <c r="L34" i="50"/>
  <c r="I34" i="50"/>
  <c r="F34" i="50"/>
  <c r="L33" i="50"/>
  <c r="I33" i="50"/>
  <c r="F33" i="50"/>
  <c r="L32" i="50"/>
  <c r="I32" i="50"/>
  <c r="F32" i="50"/>
  <c r="L31" i="50"/>
  <c r="I31" i="50"/>
  <c r="F31" i="50"/>
  <c r="L30" i="50"/>
  <c r="I30" i="50"/>
  <c r="F30" i="50"/>
  <c r="L29" i="50"/>
  <c r="I29" i="50"/>
  <c r="F29" i="50"/>
  <c r="L28" i="50"/>
  <c r="I28" i="50"/>
  <c r="F28" i="50"/>
  <c r="L27" i="50"/>
  <c r="I27" i="50"/>
  <c r="F27" i="50"/>
  <c r="L26" i="50"/>
  <c r="I26" i="50"/>
  <c r="F26" i="50"/>
  <c r="L25" i="50"/>
  <c r="I25" i="50"/>
  <c r="F25" i="50"/>
  <c r="L24" i="50"/>
  <c r="I24" i="50"/>
  <c r="F24" i="50"/>
  <c r="L23" i="50"/>
  <c r="I23" i="50"/>
  <c r="F23" i="50"/>
  <c r="L22" i="50"/>
  <c r="I22" i="50"/>
  <c r="F22" i="50"/>
  <c r="L21" i="50"/>
  <c r="I21" i="50"/>
  <c r="F21" i="50"/>
  <c r="L20" i="50"/>
  <c r="I20" i="50"/>
  <c r="F20" i="50"/>
  <c r="L19" i="50"/>
  <c r="I19" i="50"/>
  <c r="F19" i="50"/>
  <c r="L18" i="50"/>
  <c r="I18" i="50"/>
  <c r="F18" i="50"/>
  <c r="L17" i="50"/>
  <c r="I17" i="50"/>
  <c r="F17" i="50"/>
  <c r="L16" i="50"/>
  <c r="I16" i="50"/>
  <c r="F16" i="50"/>
  <c r="L15" i="50"/>
  <c r="I15" i="50"/>
  <c r="F15" i="50"/>
  <c r="L14" i="50"/>
  <c r="I14" i="50"/>
  <c r="F14" i="50"/>
  <c r="L13" i="50"/>
  <c r="I13" i="50"/>
  <c r="F13" i="50"/>
  <c r="L12" i="50"/>
  <c r="I12" i="50"/>
  <c r="F12" i="50"/>
  <c r="L11" i="50"/>
  <c r="I11" i="50"/>
  <c r="F11" i="50"/>
  <c r="A33" i="63" l="1"/>
  <c r="H42" i="63"/>
  <c r="H30" i="63"/>
  <c r="A21" i="63"/>
  <c r="F45" i="63"/>
  <c r="E47" i="63"/>
  <c r="A9" i="63"/>
  <c r="H18" i="63"/>
  <c r="C48" i="63"/>
  <c r="D47" i="63"/>
  <c r="D48" i="63"/>
  <c r="D49" i="63" s="1"/>
  <c r="B46" i="63"/>
  <c r="F46" i="63" s="1"/>
  <c r="A46" i="63" s="1"/>
  <c r="K21" i="61"/>
  <c r="K11" i="61"/>
  <c r="L24" i="61"/>
  <c r="M25" i="61"/>
  <c r="O17" i="61"/>
  <c r="N17" i="61"/>
  <c r="O25" i="61"/>
  <c r="N25" i="61"/>
  <c r="L14" i="61"/>
  <c r="K23" i="61"/>
  <c r="L22" i="61"/>
  <c r="K19" i="61"/>
  <c r="L18" i="61"/>
  <c r="K15" i="61"/>
  <c r="K13" i="61"/>
  <c r="L12" i="61"/>
  <c r="K9" i="61"/>
  <c r="L8" i="61"/>
  <c r="L26" i="61" s="1"/>
  <c r="L17" i="61"/>
  <c r="E49" i="63" l="1"/>
  <c r="B48" i="63"/>
  <c r="C49" i="63"/>
  <c r="D50" i="63"/>
  <c r="E48" i="63"/>
  <c r="B47" i="63"/>
  <c r="F47" i="63" s="1"/>
  <c r="A47" i="63" s="1"/>
  <c r="A45" i="63"/>
  <c r="M11" i="61"/>
  <c r="L11" i="61"/>
  <c r="M21" i="61"/>
  <c r="N21" i="61" s="1"/>
  <c r="L21" i="61"/>
  <c r="K27" i="61"/>
  <c r="M27" i="61" s="1"/>
  <c r="M9" i="61"/>
  <c r="L9" i="61"/>
  <c r="L27" i="61" s="1"/>
  <c r="M13" i="61"/>
  <c r="L13" i="61"/>
  <c r="M15" i="61"/>
  <c r="N15" i="61" s="1"/>
  <c r="L15" i="61"/>
  <c r="M19" i="61"/>
  <c r="L19" i="61"/>
  <c r="M23" i="61"/>
  <c r="L23" i="61"/>
  <c r="L12" i="54"/>
  <c r="M12" i="54" s="1"/>
  <c r="N12" i="54" s="1"/>
  <c r="O12" i="54" s="1"/>
  <c r="P12" i="54" s="1"/>
  <c r="B49" i="63" l="1"/>
  <c r="E50" i="63"/>
  <c r="C50" i="63"/>
  <c r="E51" i="63"/>
  <c r="C51" i="63"/>
  <c r="F48" i="63"/>
  <c r="D51" i="63"/>
  <c r="N11" i="61"/>
  <c r="O11" i="61"/>
  <c r="N23" i="61"/>
  <c r="O23" i="61"/>
  <c r="N19" i="61"/>
  <c r="O19" i="61"/>
  <c r="N13" i="61"/>
  <c r="O13" i="61"/>
  <c r="M29" i="61"/>
  <c r="N9" i="61"/>
  <c r="N29" i="61" s="1"/>
  <c r="O9" i="61"/>
  <c r="O29" i="61" s="1"/>
  <c r="N27" i="61"/>
  <c r="O27" i="61"/>
  <c r="J8" i="52"/>
  <c r="I8" i="52"/>
  <c r="H8" i="52"/>
  <c r="J4" i="52"/>
  <c r="I4" i="52"/>
  <c r="H4" i="52"/>
  <c r="B51" i="63" l="1"/>
  <c r="F51" i="63" s="1"/>
  <c r="A51" i="63" s="1"/>
  <c r="C52" i="63"/>
  <c r="A48" i="63"/>
  <c r="D52" i="63"/>
  <c r="D53" i="63"/>
  <c r="D54" i="63" s="1"/>
  <c r="D55" i="63" s="1"/>
  <c r="D56" i="63" s="1"/>
  <c r="D57" i="63" s="1"/>
  <c r="D58" i="63" s="1"/>
  <c r="D59" i="63" s="1"/>
  <c r="E53" i="63"/>
  <c r="B50" i="63"/>
  <c r="F50" i="63" s="1"/>
  <c r="A50" i="63" s="1"/>
  <c r="C53" i="63"/>
  <c r="B53" i="63" s="1"/>
  <c r="F53" i="63" s="1"/>
  <c r="A53" i="63" s="1"/>
  <c r="E52" i="63"/>
  <c r="E54" i="63"/>
  <c r="F49" i="63"/>
  <c r="A49" i="63" s="1"/>
  <c r="L37" i="61"/>
  <c r="M37" i="61" s="1"/>
  <c r="L35" i="61"/>
  <c r="O37" i="61"/>
  <c r="E33" i="61" s="1"/>
  <c r="V45" i="54"/>
  <c r="U45" i="54"/>
  <c r="T45" i="54"/>
  <c r="S45" i="54"/>
  <c r="R45" i="54"/>
  <c r="Q45" i="54"/>
  <c r="P45" i="54"/>
  <c r="O45" i="54"/>
  <c r="N45" i="54"/>
  <c r="M45" i="54"/>
  <c r="L45" i="54"/>
  <c r="K45" i="54"/>
  <c r="V44" i="54"/>
  <c r="U44" i="54"/>
  <c r="T44" i="54"/>
  <c r="S44" i="54"/>
  <c r="R44" i="54"/>
  <c r="Q44" i="54"/>
  <c r="P44" i="54"/>
  <c r="O44" i="54"/>
  <c r="N44" i="54"/>
  <c r="M44" i="54"/>
  <c r="L44" i="54"/>
  <c r="K44" i="54"/>
  <c r="E44" i="54"/>
  <c r="D44" i="54"/>
  <c r="V37" i="54"/>
  <c r="U37" i="54"/>
  <c r="T37" i="54"/>
  <c r="S37" i="54"/>
  <c r="R37" i="54"/>
  <c r="Q37" i="54"/>
  <c r="P37" i="54"/>
  <c r="O37" i="54"/>
  <c r="N37" i="54"/>
  <c r="M37" i="54"/>
  <c r="L37" i="54"/>
  <c r="K37" i="54"/>
  <c r="V36" i="54"/>
  <c r="U36" i="54"/>
  <c r="T36" i="54"/>
  <c r="S36" i="54"/>
  <c r="R36" i="54"/>
  <c r="Q36" i="54"/>
  <c r="P36" i="54"/>
  <c r="O36" i="54"/>
  <c r="N36" i="54"/>
  <c r="M36" i="54"/>
  <c r="L36" i="54"/>
  <c r="K36" i="54"/>
  <c r="E36" i="54"/>
  <c r="D36" i="54"/>
  <c r="V27" i="54"/>
  <c r="V47" i="54" s="1"/>
  <c r="U27" i="54"/>
  <c r="T27" i="54"/>
  <c r="S27" i="54"/>
  <c r="S47" i="54" s="1"/>
  <c r="R27" i="54"/>
  <c r="R47" i="54" s="1"/>
  <c r="Q27" i="54"/>
  <c r="P27" i="54"/>
  <c r="O27" i="54"/>
  <c r="O47" i="54" s="1"/>
  <c r="N27" i="54"/>
  <c r="N47" i="54" s="1"/>
  <c r="M27" i="54"/>
  <c r="L27" i="54"/>
  <c r="K27" i="54"/>
  <c r="K47" i="54" s="1"/>
  <c r="V26" i="54"/>
  <c r="V46" i="54" s="1"/>
  <c r="U26" i="54"/>
  <c r="T26" i="54"/>
  <c r="S26" i="54"/>
  <c r="S46" i="54" s="1"/>
  <c r="R26" i="54"/>
  <c r="R46" i="54" s="1"/>
  <c r="Q26" i="54"/>
  <c r="P26" i="54"/>
  <c r="O26" i="54"/>
  <c r="O46" i="54" s="1"/>
  <c r="N26" i="54"/>
  <c r="N46" i="54" s="1"/>
  <c r="M26" i="54"/>
  <c r="L26" i="54"/>
  <c r="K26" i="54"/>
  <c r="K46" i="54" s="1"/>
  <c r="E26" i="54"/>
  <c r="E46" i="54" s="1"/>
  <c r="D26" i="54"/>
  <c r="R12" i="54"/>
  <c r="Q12" i="54"/>
  <c r="M28" i="52"/>
  <c r="J28" i="52"/>
  <c r="M27" i="52"/>
  <c r="J27" i="52"/>
  <c r="M26" i="52"/>
  <c r="J26" i="52"/>
  <c r="L25" i="52"/>
  <c r="I25" i="52"/>
  <c r="H21" i="52"/>
  <c r="L19" i="52"/>
  <c r="I19" i="52"/>
  <c r="K17" i="52"/>
  <c r="K21" i="52" s="1"/>
  <c r="H17" i="52"/>
  <c r="H15" i="52" s="1"/>
  <c r="H14" i="52" s="1"/>
  <c r="H13" i="52" s="1"/>
  <c r="E51" i="51"/>
  <c r="D51" i="51"/>
  <c r="C51" i="51"/>
  <c r="L50" i="51"/>
  <c r="I50" i="51"/>
  <c r="F50" i="51"/>
  <c r="L49" i="51"/>
  <c r="I49" i="51"/>
  <c r="F49" i="51"/>
  <c r="L48" i="51"/>
  <c r="I48" i="51"/>
  <c r="F48" i="51"/>
  <c r="L47" i="51"/>
  <c r="I47" i="51"/>
  <c r="F47" i="51"/>
  <c r="L46" i="51"/>
  <c r="I46" i="51"/>
  <c r="F46" i="51"/>
  <c r="L45" i="51"/>
  <c r="I45" i="51"/>
  <c r="F45" i="51"/>
  <c r="L44" i="51"/>
  <c r="I44" i="51"/>
  <c r="F44" i="51"/>
  <c r="L43" i="51"/>
  <c r="I43" i="51"/>
  <c r="F43" i="51"/>
  <c r="L42" i="51"/>
  <c r="I42" i="51"/>
  <c r="F42" i="51"/>
  <c r="L41" i="51"/>
  <c r="I41" i="51"/>
  <c r="F41" i="51"/>
  <c r="L40" i="51"/>
  <c r="I40" i="51"/>
  <c r="F40" i="51"/>
  <c r="L39" i="51"/>
  <c r="I39" i="51"/>
  <c r="F39" i="51"/>
  <c r="L38" i="51"/>
  <c r="I38" i="51"/>
  <c r="F38" i="51"/>
  <c r="L37" i="51"/>
  <c r="I37" i="51"/>
  <c r="F37" i="51"/>
  <c r="L36" i="51"/>
  <c r="I36" i="51"/>
  <c r="F36" i="51"/>
  <c r="L35" i="51"/>
  <c r="I35" i="51"/>
  <c r="F35" i="51"/>
  <c r="L34" i="51"/>
  <c r="I34" i="51"/>
  <c r="F34" i="51"/>
  <c r="L33" i="51"/>
  <c r="I33" i="51"/>
  <c r="F33" i="51"/>
  <c r="L32" i="51"/>
  <c r="I32" i="51"/>
  <c r="F32" i="51"/>
  <c r="L31" i="51"/>
  <c r="I31" i="51"/>
  <c r="F31" i="51"/>
  <c r="L30" i="51"/>
  <c r="I30" i="51"/>
  <c r="F30" i="51"/>
  <c r="L29" i="51"/>
  <c r="I29" i="51"/>
  <c r="F29" i="51"/>
  <c r="L28" i="51"/>
  <c r="I28" i="51"/>
  <c r="F28" i="51"/>
  <c r="L27" i="51"/>
  <c r="I27" i="51"/>
  <c r="F27" i="51"/>
  <c r="L26" i="51"/>
  <c r="I26" i="51"/>
  <c r="F26" i="51"/>
  <c r="L25" i="51"/>
  <c r="I25" i="51"/>
  <c r="F25" i="51"/>
  <c r="L24" i="51"/>
  <c r="I24" i="51"/>
  <c r="F24" i="51"/>
  <c r="L23" i="51"/>
  <c r="I23" i="51"/>
  <c r="F23" i="51"/>
  <c r="L22" i="51"/>
  <c r="I22" i="51"/>
  <c r="F22" i="51"/>
  <c r="L21" i="51"/>
  <c r="I21" i="51"/>
  <c r="F21" i="51"/>
  <c r="L20" i="51"/>
  <c r="I20" i="51"/>
  <c r="F20" i="51"/>
  <c r="L19" i="51"/>
  <c r="I19" i="51"/>
  <c r="F19" i="51"/>
  <c r="L18" i="51"/>
  <c r="I18" i="51"/>
  <c r="F18" i="51"/>
  <c r="L17" i="51"/>
  <c r="I17" i="51"/>
  <c r="F17" i="51"/>
  <c r="L16" i="51"/>
  <c r="I16" i="51"/>
  <c r="F16" i="51"/>
  <c r="L15" i="51"/>
  <c r="I15" i="51"/>
  <c r="F15" i="51"/>
  <c r="L14" i="51"/>
  <c r="I14" i="51"/>
  <c r="F14" i="51"/>
  <c r="L13" i="51"/>
  <c r="I13" i="51"/>
  <c r="F13" i="51"/>
  <c r="L12" i="51"/>
  <c r="I12" i="51"/>
  <c r="F12" i="51"/>
  <c r="L11" i="51"/>
  <c r="I11" i="51"/>
  <c r="F11" i="51"/>
  <c r="E51" i="50"/>
  <c r="D51" i="50"/>
  <c r="C51" i="50"/>
  <c r="C55" i="63" l="1"/>
  <c r="B52" i="63"/>
  <c r="C54" i="63"/>
  <c r="D60" i="63"/>
  <c r="D61" i="63" s="1"/>
  <c r="D62" i="63" s="1"/>
  <c r="D63" i="63" s="1"/>
  <c r="D64" i="63" s="1"/>
  <c r="D65" i="63" s="1"/>
  <c r="D66" i="63"/>
  <c r="D67" i="63" s="1"/>
  <c r="D68" i="63" s="1"/>
  <c r="D69" i="63" s="1"/>
  <c r="D70" i="63" s="1"/>
  <c r="D71" i="63" s="1"/>
  <c r="D72" i="63" s="1"/>
  <c r="D73" i="63" s="1"/>
  <c r="D74" i="63" s="1"/>
  <c r="D75" i="63" s="1"/>
  <c r="D76" i="63" s="1"/>
  <c r="D77" i="63" s="1"/>
  <c r="D78" i="63" s="1"/>
  <c r="D79" i="63" s="1"/>
  <c r="D80" i="63" s="1"/>
  <c r="D81" i="63" s="1"/>
  <c r="D82" i="63" s="1"/>
  <c r="D83" i="63" s="1"/>
  <c r="D84" i="63" s="1"/>
  <c r="D85" i="63" s="1"/>
  <c r="D86" i="63" s="1"/>
  <c r="D87" i="63" s="1"/>
  <c r="D88" i="63" s="1"/>
  <c r="D89" i="63" s="1"/>
  <c r="D90" i="63" s="1"/>
  <c r="D91" i="63" s="1"/>
  <c r="D92" i="63" s="1"/>
  <c r="D93" i="63" s="1"/>
  <c r="D94" i="63" s="1"/>
  <c r="D95" i="63" s="1"/>
  <c r="D96" i="63" s="1"/>
  <c r="D97" i="63" s="1"/>
  <c r="D98" i="63" s="1"/>
  <c r="D99" i="63" s="1"/>
  <c r="D100" i="63" s="1"/>
  <c r="D101" i="63" s="1"/>
  <c r="D102" i="63" s="1"/>
  <c r="D103" i="63" s="1"/>
  <c r="D104" i="63" s="1"/>
  <c r="D105" i="63" s="1"/>
  <c r="D106" i="63" s="1"/>
  <c r="D107" i="63" s="1"/>
  <c r="D108" i="63" s="1"/>
  <c r="D109" i="63" s="1"/>
  <c r="D110" i="63" s="1"/>
  <c r="D111" i="63" s="1"/>
  <c r="D112" i="63" s="1"/>
  <c r="D113" i="63" s="1"/>
  <c r="D114" i="63" s="1"/>
  <c r="D115" i="63" s="1"/>
  <c r="D116" i="63" s="1"/>
  <c r="D117" i="63" s="1"/>
  <c r="D118" i="63" s="1"/>
  <c r="D119" i="63" s="1"/>
  <c r="D120" i="63" s="1"/>
  <c r="D121" i="63" s="1"/>
  <c r="D122" i="63" s="1"/>
  <c r="D123" i="63" s="1"/>
  <c r="D124" i="63" s="1"/>
  <c r="D125" i="63" s="1"/>
  <c r="D126" i="63" s="1"/>
  <c r="D127" i="63" s="1"/>
  <c r="D128" i="63" s="1"/>
  <c r="D129" i="63" s="1"/>
  <c r="D130" i="63" s="1"/>
  <c r="D131" i="63" s="1"/>
  <c r="D132" i="63" s="1"/>
  <c r="D133" i="63" s="1"/>
  <c r="D134" i="63" s="1"/>
  <c r="D135" i="63" s="1"/>
  <c r="D136" i="63" s="1"/>
  <c r="D137" i="63" s="1"/>
  <c r="D138" i="63" s="1"/>
  <c r="D139" i="63" s="1"/>
  <c r="D140" i="63" s="1"/>
  <c r="D141" i="63" s="1"/>
  <c r="D142" i="63" s="1"/>
  <c r="D143" i="63" s="1"/>
  <c r="D144" i="63" s="1"/>
  <c r="D145" i="63" s="1"/>
  <c r="D146" i="63" s="1"/>
  <c r="D147" i="63" s="1"/>
  <c r="D148" i="63" s="1"/>
  <c r="D149" i="63" s="1"/>
  <c r="D150" i="63" s="1"/>
  <c r="D151" i="63" s="1"/>
  <c r="D152" i="63" s="1"/>
  <c r="D153" i="63" s="1"/>
  <c r="D154" i="63" s="1"/>
  <c r="D155" i="63" s="1"/>
  <c r="D156" i="63" s="1"/>
  <c r="D157" i="63" s="1"/>
  <c r="D158" i="63" s="1"/>
  <c r="D159" i="63" s="1"/>
  <c r="D160" i="63" s="1"/>
  <c r="D161" i="63" s="1"/>
  <c r="D162" i="63" s="1"/>
  <c r="D163" i="63" s="1"/>
  <c r="D164" i="63" s="1"/>
  <c r="D165" i="63" s="1"/>
  <c r="D166" i="63" s="1"/>
  <c r="D167" i="63" s="1"/>
  <c r="D168" i="63" s="1"/>
  <c r="D169" i="63" s="1"/>
  <c r="D170" i="63" s="1"/>
  <c r="D171" i="63" s="1"/>
  <c r="D172" i="63" s="1"/>
  <c r="D173" i="63" s="1"/>
  <c r="D174" i="63" s="1"/>
  <c r="D175" i="63" s="1"/>
  <c r="D176" i="63" s="1"/>
  <c r="D177" i="63" s="1"/>
  <c r="D178" i="63" s="1"/>
  <c r="D179" i="63" s="1"/>
  <c r="D180" i="63" s="1"/>
  <c r="D181" i="63" s="1"/>
  <c r="D182" i="63" s="1"/>
  <c r="D183" i="63" s="1"/>
  <c r="D184" i="63" s="1"/>
  <c r="D185" i="63" s="1"/>
  <c r="D186" i="63" s="1"/>
  <c r="D187" i="63" s="1"/>
  <c r="D188" i="63" s="1"/>
  <c r="D189" i="63" s="1"/>
  <c r="D190" i="63" s="1"/>
  <c r="D191" i="63" s="1"/>
  <c r="D192" i="63" s="1"/>
  <c r="D193" i="63" s="1"/>
  <c r="D194" i="63" s="1"/>
  <c r="D195" i="63" s="1"/>
  <c r="D196" i="63" s="1"/>
  <c r="D197" i="63" s="1"/>
  <c r="D198" i="63" s="1"/>
  <c r="D199" i="63" s="1"/>
  <c r="D200" i="63" s="1"/>
  <c r="D201" i="63" s="1"/>
  <c r="D202" i="63" s="1"/>
  <c r="D203" i="63" s="1"/>
  <c r="D204" i="63" s="1"/>
  <c r="D205" i="63" s="1"/>
  <c r="D206" i="63" s="1"/>
  <c r="D207" i="63" s="1"/>
  <c r="D208" i="63" s="1"/>
  <c r="D209" i="63" s="1"/>
  <c r="D210" i="63" s="1"/>
  <c r="D211" i="63" s="1"/>
  <c r="D212" i="63" s="1"/>
  <c r="D213" i="63" s="1"/>
  <c r="D214" i="63" s="1"/>
  <c r="D215" i="63" s="1"/>
  <c r="D216" i="63" s="1"/>
  <c r="D217" i="63" s="1"/>
  <c r="D218" i="63" s="1"/>
  <c r="D219" i="63" s="1"/>
  <c r="D220" i="63" s="1"/>
  <c r="D221" i="63" s="1"/>
  <c r="D222" i="63" s="1"/>
  <c r="D223" i="63" s="1"/>
  <c r="D224" i="63" s="1"/>
  <c r="D225" i="63" s="1"/>
  <c r="D226" i="63" s="1"/>
  <c r="D227" i="63" s="1"/>
  <c r="D228" i="63" s="1"/>
  <c r="D229" i="63" s="1"/>
  <c r="D230" i="63" s="1"/>
  <c r="D231" i="63" s="1"/>
  <c r="D232" i="63" s="1"/>
  <c r="D233" i="63" s="1"/>
  <c r="D234" i="63" s="1"/>
  <c r="D235" i="63" s="1"/>
  <c r="D236" i="63" s="1"/>
  <c r="D237" i="63" s="1"/>
  <c r="D238" i="63" s="1"/>
  <c r="D239" i="63" s="1"/>
  <c r="D240" i="63" s="1"/>
  <c r="D241" i="63" s="1"/>
  <c r="D242" i="63" s="1"/>
  <c r="D243" i="63" s="1"/>
  <c r="D244" i="63" s="1"/>
  <c r="D245" i="63" s="1"/>
  <c r="D246" i="63" s="1"/>
  <c r="D247" i="63" s="1"/>
  <c r="D248" i="63" s="1"/>
  <c r="D249" i="63" s="1"/>
  <c r="D250" i="63" s="1"/>
  <c r="D251" i="63" s="1"/>
  <c r="D252" i="63" s="1"/>
  <c r="D253" i="63" s="1"/>
  <c r="D254" i="63" s="1"/>
  <c r="D255" i="63" s="1"/>
  <c r="D256" i="63" s="1"/>
  <c r="D257" i="63" s="1"/>
  <c r="D258" i="63" s="1"/>
  <c r="D259" i="63" s="1"/>
  <c r="D260" i="63" s="1"/>
  <c r="D261" i="63" s="1"/>
  <c r="D262" i="63" s="1"/>
  <c r="D263" i="63" s="1"/>
  <c r="D264" i="63" s="1"/>
  <c r="D265" i="63" s="1"/>
  <c r="D266" i="63" s="1"/>
  <c r="D267" i="63" s="1"/>
  <c r="D268" i="63" s="1"/>
  <c r="D269" i="63" s="1"/>
  <c r="D270" i="63" s="1"/>
  <c r="D271" i="63" s="1"/>
  <c r="D272" i="63" s="1"/>
  <c r="D273" i="63" s="1"/>
  <c r="D274" i="63" s="1"/>
  <c r="D275" i="63" s="1"/>
  <c r="D276" i="63" s="1"/>
  <c r="D277" i="63" s="1"/>
  <c r="D278" i="63" s="1"/>
  <c r="D279" i="63" s="1"/>
  <c r="D280" i="63" s="1"/>
  <c r="D281" i="63" s="1"/>
  <c r="D282" i="63" s="1"/>
  <c r="D283" i="63" s="1"/>
  <c r="D284" i="63" s="1"/>
  <c r="D285" i="63" s="1"/>
  <c r="D286" i="63" s="1"/>
  <c r="D287" i="63" s="1"/>
  <c r="D288" i="63" s="1"/>
  <c r="D289" i="63" s="1"/>
  <c r="D290" i="63" s="1"/>
  <c r="D291" i="63" s="1"/>
  <c r="D292" i="63" s="1"/>
  <c r="D293" i="63" s="1"/>
  <c r="D294" i="63" s="1"/>
  <c r="D295" i="63" s="1"/>
  <c r="D296" i="63" s="1"/>
  <c r="D297" i="63" s="1"/>
  <c r="D298" i="63" s="1"/>
  <c r="D299" i="63" s="1"/>
  <c r="D300" i="63" s="1"/>
  <c r="D301" i="63" s="1"/>
  <c r="D302" i="63" s="1"/>
  <c r="D303" i="63" s="1"/>
  <c r="D304" i="63" s="1"/>
  <c r="D305" i="63" s="1"/>
  <c r="D306" i="63" s="1"/>
  <c r="D307" i="63" s="1"/>
  <c r="D308" i="63" s="1"/>
  <c r="D309" i="63" s="1"/>
  <c r="D310" i="63" s="1"/>
  <c r="D311" i="63" s="1"/>
  <c r="D312" i="63" s="1"/>
  <c r="D313" i="63" s="1"/>
  <c r="D314" i="63" s="1"/>
  <c r="D315" i="63" s="1"/>
  <c r="D316" i="63" s="1"/>
  <c r="D317" i="63" s="1"/>
  <c r="D318" i="63" s="1"/>
  <c r="D319" i="63" s="1"/>
  <c r="D320" i="63" s="1"/>
  <c r="D321" i="63" s="1"/>
  <c r="D322" i="63" s="1"/>
  <c r="D323" i="63" s="1"/>
  <c r="D324" i="63" s="1"/>
  <c r="D325" i="63" s="1"/>
  <c r="D326" i="63" s="1"/>
  <c r="D327" i="63" s="1"/>
  <c r="D328" i="63" s="1"/>
  <c r="D329" i="63" s="1"/>
  <c r="D330" i="63" s="1"/>
  <c r="D331" i="63" s="1"/>
  <c r="D332" i="63" s="1"/>
  <c r="D333" i="63" s="1"/>
  <c r="D334" i="63" s="1"/>
  <c r="D335" i="63" s="1"/>
  <c r="D336" i="63" s="1"/>
  <c r="D337" i="63" s="1"/>
  <c r="D338" i="63" s="1"/>
  <c r="D339" i="63" s="1"/>
  <c r="D340" i="63" s="1"/>
  <c r="D341" i="63" s="1"/>
  <c r="D342" i="63" s="1"/>
  <c r="D343" i="63" s="1"/>
  <c r="D344" i="63" s="1"/>
  <c r="D345" i="63" s="1"/>
  <c r="D346" i="63" s="1"/>
  <c r="D347" i="63" s="1"/>
  <c r="D348" i="63" s="1"/>
  <c r="D349" i="63" s="1"/>
  <c r="D350" i="63" s="1"/>
  <c r="D351" i="63" s="1"/>
  <c r="D352" i="63" s="1"/>
  <c r="D353" i="63" s="1"/>
  <c r="D354" i="63" s="1"/>
  <c r="D355" i="63" s="1"/>
  <c r="D356" i="63" s="1"/>
  <c r="D357" i="63" s="1"/>
  <c r="D358" i="63" s="1"/>
  <c r="D359" i="63" s="1"/>
  <c r="D360" i="63" s="1"/>
  <c r="D361" i="63" s="1"/>
  <c r="D362" i="63" s="1"/>
  <c r="D363" i="63" s="1"/>
  <c r="D364" i="63" s="1"/>
  <c r="D365" i="63" s="1"/>
  <c r="D366" i="63" s="1"/>
  <c r="D367" i="63" s="1"/>
  <c r="D368" i="63" s="1"/>
  <c r="D369" i="63" s="1"/>
  <c r="K15" i="52"/>
  <c r="K14" i="52" s="1"/>
  <c r="L46" i="54"/>
  <c r="P46" i="54"/>
  <c r="T46" i="54"/>
  <c r="L47" i="54"/>
  <c r="P47" i="54"/>
  <c r="T47" i="54"/>
  <c r="M35" i="61"/>
  <c r="M38" i="61" s="1"/>
  <c r="L38" i="61"/>
  <c r="D46" i="54"/>
  <c r="M46" i="54"/>
  <c r="Q46" i="54"/>
  <c r="U46" i="54"/>
  <c r="M47" i="54"/>
  <c r="Q47" i="54"/>
  <c r="U47" i="54"/>
  <c r="I51" i="50"/>
  <c r="D56" i="50" s="1"/>
  <c r="L51" i="51"/>
  <c r="L51" i="50"/>
  <c r="F51" i="51"/>
  <c r="D55" i="51" s="1"/>
  <c r="I51" i="51"/>
  <c r="D56" i="51" s="1"/>
  <c r="F51" i="50"/>
  <c r="D55" i="50" s="1"/>
  <c r="T12" i="54"/>
  <c r="S12" i="54"/>
  <c r="B54" i="63" l="1"/>
  <c r="F54" i="63" s="1"/>
  <c r="A54" i="63" s="1"/>
  <c r="E55" i="63"/>
  <c r="F52" i="63"/>
  <c r="B55" i="63"/>
  <c r="F55" i="63" s="1"/>
  <c r="A55" i="63" s="1"/>
  <c r="E56" i="63"/>
  <c r="C56" i="63"/>
  <c r="D58" i="50"/>
  <c r="D59" i="50"/>
  <c r="D58" i="51"/>
  <c r="M3" i="52" s="1"/>
  <c r="I31" i="52" s="1"/>
  <c r="J31" i="52" s="1"/>
  <c r="M7" i="52"/>
  <c r="I32" i="52" s="1"/>
  <c r="J32" i="52" s="1"/>
  <c r="L31" i="52"/>
  <c r="M31" i="52" s="1"/>
  <c r="V12" i="54"/>
  <c r="U12" i="54"/>
  <c r="D59" i="51"/>
  <c r="M4" i="52" s="1"/>
  <c r="M8" i="52"/>
  <c r="B56" i="63" l="1"/>
  <c r="F56" i="63" s="1"/>
  <c r="A56" i="63" s="1"/>
  <c r="E57" i="63"/>
  <c r="A52" i="63"/>
  <c r="H54" i="63"/>
  <c r="C57" i="63"/>
  <c r="H56" i="63"/>
  <c r="S23" i="63" s="1"/>
  <c r="H55" i="63"/>
  <c r="R23" i="63" s="1"/>
  <c r="Q23" i="63" s="1"/>
  <c r="L30" i="52"/>
  <c r="M30" i="52" s="1"/>
  <c r="I30" i="52"/>
  <c r="J30" i="52" s="1"/>
  <c r="L22" i="52"/>
  <c r="M22" i="52" s="1"/>
  <c r="L24" i="52"/>
  <c r="M24" i="52" s="1"/>
  <c r="I22" i="52"/>
  <c r="J22" i="52" s="1"/>
  <c r="L21" i="52"/>
  <c r="M21" i="52" s="1"/>
  <c r="I18" i="52"/>
  <c r="I24" i="52"/>
  <c r="J24" i="52" s="1"/>
  <c r="L23" i="52"/>
  <c r="M23" i="52" s="1"/>
  <c r="I21" i="52"/>
  <c r="J21" i="52" s="1"/>
  <c r="L20" i="52"/>
  <c r="M20" i="52" s="1"/>
  <c r="I20" i="52"/>
  <c r="J20" i="52" s="1"/>
  <c r="L18" i="52"/>
  <c r="I23" i="52"/>
  <c r="J23" i="52" s="1"/>
  <c r="L16" i="52"/>
  <c r="M16" i="52" s="1"/>
  <c r="I16" i="52"/>
  <c r="J16" i="52" s="1"/>
  <c r="O24" i="63" l="1"/>
  <c r="B57" i="63"/>
  <c r="C58" i="63"/>
  <c r="E58" i="63"/>
  <c r="L17" i="52"/>
  <c r="L15" i="52" s="1"/>
  <c r="L14" i="52" s="1"/>
  <c r="M18" i="52"/>
  <c r="M17" i="52" s="1"/>
  <c r="M15" i="52" s="1"/>
  <c r="M14" i="52" s="1"/>
  <c r="J18" i="52"/>
  <c r="J17" i="52" s="1"/>
  <c r="J15" i="52" s="1"/>
  <c r="J14" i="52" s="1"/>
  <c r="J13" i="52" s="1"/>
  <c r="I17" i="52"/>
  <c r="I15" i="52" s="1"/>
  <c r="I14" i="52" s="1"/>
  <c r="I13" i="52" s="1"/>
  <c r="B58" i="63" l="1"/>
  <c r="F58" i="63" s="1"/>
  <c r="A58" i="63" s="1"/>
  <c r="E59" i="63"/>
  <c r="C59" i="63"/>
  <c r="O20" i="63"/>
  <c r="O22" i="63"/>
  <c r="O21" i="63"/>
  <c r="F57" i="63"/>
  <c r="O23" i="63"/>
  <c r="A57" i="63" l="1"/>
  <c r="Q26" i="63"/>
  <c r="Q27" i="63" s="1"/>
  <c r="Q25" i="63"/>
  <c r="Q28" i="63" s="1"/>
  <c r="B59" i="63"/>
  <c r="E60" i="63"/>
  <c r="C60" i="63"/>
  <c r="B60" i="63" l="1"/>
  <c r="F60" i="63" s="1"/>
  <c r="A60" i="63" s="1"/>
  <c r="E61" i="63"/>
  <c r="C61" i="63"/>
  <c r="F59" i="63"/>
  <c r="Q29" i="63"/>
  <c r="B61" i="63" l="1"/>
  <c r="E62" i="63"/>
  <c r="C62" i="63"/>
  <c r="A59" i="63"/>
  <c r="B62" i="63" l="1"/>
  <c r="F62" i="63" s="1"/>
  <c r="A62" i="63" s="1"/>
  <c r="C63" i="63"/>
  <c r="E63" i="63"/>
  <c r="F61" i="63"/>
  <c r="A61" i="63" l="1"/>
  <c r="B63" i="63"/>
  <c r="C64" i="63"/>
  <c r="E64" i="63"/>
  <c r="B64" i="63" l="1"/>
  <c r="F64" i="63" s="1"/>
  <c r="A64" i="63" s="1"/>
  <c r="E65" i="63"/>
  <c r="C65" i="63"/>
  <c r="F63" i="63"/>
  <c r="A63" i="63" l="1"/>
  <c r="B65" i="63"/>
  <c r="E66" i="63"/>
  <c r="C66" i="63"/>
  <c r="B66" i="63" l="1"/>
  <c r="F66" i="63" s="1"/>
  <c r="A66" i="63" s="1"/>
  <c r="E67" i="63"/>
  <c r="C67" i="63"/>
  <c r="F65" i="63"/>
  <c r="A65" i="63" l="1"/>
  <c r="B67" i="63"/>
  <c r="F67" i="63" s="1"/>
  <c r="A67" i="63" s="1"/>
  <c r="E68" i="63"/>
  <c r="H68" i="63" s="1"/>
  <c r="C68" i="63"/>
  <c r="B68" i="63" l="1"/>
  <c r="E69" i="63"/>
  <c r="C69" i="63"/>
  <c r="B69" i="63" l="1"/>
  <c r="C70" i="63"/>
  <c r="E70" i="63"/>
  <c r="F68" i="63"/>
  <c r="H67" i="63"/>
  <c r="F69" i="63" l="1"/>
  <c r="A68" i="63"/>
  <c r="H66" i="63"/>
  <c r="B70" i="63"/>
  <c r="F70" i="63" s="1"/>
  <c r="A70" i="63" s="1"/>
  <c r="C71" i="63"/>
  <c r="E71" i="63"/>
  <c r="A69" i="63" l="1"/>
  <c r="B71" i="63"/>
  <c r="F71" i="63" s="1"/>
  <c r="A71" i="63" s="1"/>
  <c r="E72" i="63"/>
  <c r="C72" i="63"/>
  <c r="B72" i="63" l="1"/>
  <c r="C73" i="63"/>
  <c r="E73" i="63"/>
  <c r="B73" i="63" l="1"/>
  <c r="F73" i="63" s="1"/>
  <c r="A73" i="63" s="1"/>
  <c r="E74" i="63"/>
  <c r="C74" i="63"/>
  <c r="F72" i="63"/>
  <c r="A72" i="63" l="1"/>
  <c r="B74" i="63"/>
  <c r="E75" i="63"/>
  <c r="C75" i="63"/>
  <c r="B75" i="63" l="1"/>
  <c r="F75" i="63" s="1"/>
  <c r="A75" i="63" s="1"/>
  <c r="C76" i="63"/>
  <c r="E76" i="63"/>
  <c r="F74" i="63"/>
  <c r="A74" i="63" l="1"/>
  <c r="B76" i="63"/>
  <c r="E77" i="63"/>
  <c r="C77" i="63"/>
  <c r="B77" i="63" l="1"/>
  <c r="F77" i="63" s="1"/>
  <c r="A77" i="63" s="1"/>
  <c r="E78" i="63"/>
  <c r="C78" i="63"/>
  <c r="F76" i="63"/>
  <c r="A76" i="63" l="1"/>
  <c r="B78" i="63"/>
  <c r="F78" i="63" s="1"/>
  <c r="A78" i="63" s="1"/>
  <c r="C79" i="63"/>
  <c r="E79" i="63"/>
  <c r="B79" i="63" l="1"/>
  <c r="F79" i="63" s="1"/>
  <c r="A79" i="63" s="1"/>
  <c r="C80" i="63"/>
  <c r="E80" i="63"/>
  <c r="H80" i="63" s="1"/>
  <c r="B80" i="63" l="1"/>
  <c r="C81" i="63"/>
  <c r="E81" i="63"/>
  <c r="B81" i="63" l="1"/>
  <c r="E82" i="63"/>
  <c r="C82" i="63"/>
  <c r="F80" i="63"/>
  <c r="H79" i="63"/>
  <c r="A80" i="63" l="1"/>
  <c r="H78" i="63"/>
  <c r="B82" i="63"/>
  <c r="F82" i="63" s="1"/>
  <c r="A82" i="63" s="1"/>
  <c r="C83" i="63"/>
  <c r="E83" i="63"/>
  <c r="F81" i="63"/>
  <c r="B83" i="63" l="1"/>
  <c r="E84" i="63"/>
  <c r="C84" i="63"/>
  <c r="A81" i="63"/>
  <c r="B84" i="63" l="1"/>
  <c r="F84" i="63" s="1"/>
  <c r="A84" i="63" s="1"/>
  <c r="C85" i="63"/>
  <c r="E85" i="63"/>
  <c r="F83" i="63"/>
  <c r="A83" i="63" l="1"/>
  <c r="B85" i="63"/>
  <c r="E86" i="63"/>
  <c r="C86" i="63"/>
  <c r="B86" i="63" l="1"/>
  <c r="F86" i="63" s="1"/>
  <c r="A86" i="63" s="1"/>
  <c r="C87" i="63"/>
  <c r="E87" i="63"/>
  <c r="F85" i="63"/>
  <c r="A85" i="63" l="1"/>
  <c r="B87" i="63"/>
  <c r="E88" i="63"/>
  <c r="C88" i="63"/>
  <c r="B88" i="63" l="1"/>
  <c r="F88" i="63" s="1"/>
  <c r="A88" i="63" s="1"/>
  <c r="C89" i="63"/>
  <c r="E89" i="63"/>
  <c r="F87" i="63"/>
  <c r="A87" i="63" l="1"/>
  <c r="B89" i="63"/>
  <c r="E90" i="63"/>
  <c r="C90" i="63"/>
  <c r="B90" i="63" l="1"/>
  <c r="F90" i="63" s="1"/>
  <c r="A90" i="63" s="1"/>
  <c r="E91" i="63"/>
  <c r="C91" i="63"/>
  <c r="F89" i="63"/>
  <c r="B91" i="63" l="1"/>
  <c r="F91" i="63" s="1"/>
  <c r="A91" i="63" s="1"/>
  <c r="C92" i="63"/>
  <c r="E92" i="63"/>
  <c r="H92" i="63" s="1"/>
  <c r="A89" i="63"/>
  <c r="B92" i="63" l="1"/>
  <c r="C93" i="63"/>
  <c r="E93" i="63"/>
  <c r="B93" i="63" l="1"/>
  <c r="E94" i="63"/>
  <c r="C94" i="63"/>
  <c r="F92" i="63"/>
  <c r="H91" i="63"/>
  <c r="A92" i="63" l="1"/>
  <c r="H90" i="63"/>
  <c r="B94" i="63"/>
  <c r="F94" i="63" s="1"/>
  <c r="A94" i="63" s="1"/>
  <c r="E95" i="63"/>
  <c r="C95" i="63"/>
  <c r="F93" i="63"/>
  <c r="A93" i="63" l="1"/>
  <c r="B95" i="63"/>
  <c r="C96" i="63"/>
  <c r="E96" i="63"/>
  <c r="B96" i="63" l="1"/>
  <c r="F96" i="63" s="1"/>
  <c r="A96" i="63" s="1"/>
  <c r="C97" i="63"/>
  <c r="E97" i="63"/>
  <c r="F95" i="63"/>
  <c r="A95" i="63" l="1"/>
  <c r="B97" i="63"/>
  <c r="E98" i="63"/>
  <c r="C98" i="63"/>
  <c r="B98" i="63" l="1"/>
  <c r="F98" i="63" s="1"/>
  <c r="A98" i="63" s="1"/>
  <c r="C99" i="63"/>
  <c r="E99" i="63"/>
  <c r="F97" i="63"/>
  <c r="A97" i="63" l="1"/>
  <c r="B99" i="63"/>
  <c r="C100" i="63"/>
  <c r="E100" i="63"/>
  <c r="B100" i="63" l="1"/>
  <c r="F100" i="63" s="1"/>
  <c r="A100" i="63" s="1"/>
  <c r="C101" i="63"/>
  <c r="E101" i="63"/>
  <c r="F99" i="63"/>
  <c r="A99" i="63" l="1"/>
  <c r="B101" i="63"/>
  <c r="E102" i="63"/>
  <c r="C102" i="63"/>
  <c r="B102" i="63" l="1"/>
  <c r="F102" i="63" s="1"/>
  <c r="A102" i="63" s="1"/>
  <c r="C103" i="63"/>
  <c r="E103" i="63"/>
  <c r="F101" i="63"/>
  <c r="A101" i="63" l="1"/>
  <c r="B103" i="63"/>
  <c r="F103" i="63" s="1"/>
  <c r="A103" i="63" s="1"/>
  <c r="E104" i="63"/>
  <c r="H104" i="63" s="1"/>
  <c r="C104" i="63"/>
  <c r="B104" i="63" l="1"/>
  <c r="E105" i="63"/>
  <c r="C105" i="63"/>
  <c r="B105" i="63" l="1"/>
  <c r="C106" i="63"/>
  <c r="E106" i="63"/>
  <c r="F104" i="63"/>
  <c r="H103" i="63"/>
  <c r="A104" i="63" l="1"/>
  <c r="H102" i="63"/>
  <c r="F105" i="63"/>
  <c r="B106" i="63"/>
  <c r="F106" i="63" s="1"/>
  <c r="A106" i="63" s="1"/>
  <c r="E107" i="63"/>
  <c r="C107" i="63"/>
  <c r="B107" i="63" l="1"/>
  <c r="F107" i="63" s="1"/>
  <c r="A107" i="63" s="1"/>
  <c r="C108" i="63"/>
  <c r="E108" i="63"/>
  <c r="A105" i="63"/>
  <c r="B108" i="63" l="1"/>
  <c r="C109" i="63"/>
  <c r="E109" i="63"/>
  <c r="B109" i="63" l="1"/>
  <c r="F109" i="63" s="1"/>
  <c r="A109" i="63" s="1"/>
  <c r="C110" i="63"/>
  <c r="E110" i="63"/>
  <c r="F108" i="63"/>
  <c r="A108" i="63" l="1"/>
  <c r="B110" i="63"/>
  <c r="C111" i="63"/>
  <c r="E111" i="63"/>
  <c r="B111" i="63" l="1"/>
  <c r="F111" i="63" s="1"/>
  <c r="A111" i="63" s="1"/>
  <c r="C112" i="63"/>
  <c r="E112" i="63"/>
  <c r="F110" i="63"/>
  <c r="A110" i="63" l="1"/>
  <c r="B112" i="63"/>
  <c r="C113" i="63"/>
  <c r="E113" i="63"/>
  <c r="B113" i="63" l="1"/>
  <c r="F113" i="63" s="1"/>
  <c r="A113" i="63" s="1"/>
  <c r="E114" i="63"/>
  <c r="C114" i="63"/>
  <c r="F112" i="63"/>
  <c r="A112" i="63" l="1"/>
  <c r="B114" i="63"/>
  <c r="F114" i="63" s="1"/>
  <c r="A114" i="63" s="1"/>
  <c r="C115" i="63"/>
  <c r="E115" i="63"/>
  <c r="B115" i="63" l="1"/>
  <c r="F115" i="63" s="1"/>
  <c r="A115" i="63" s="1"/>
  <c r="E116" i="63"/>
  <c r="H116" i="63" s="1"/>
  <c r="C116" i="63"/>
  <c r="B116" i="63" l="1"/>
  <c r="E117" i="63"/>
  <c r="C117" i="63"/>
  <c r="B117" i="63" l="1"/>
  <c r="E118" i="63"/>
  <c r="C118" i="63"/>
  <c r="F116" i="63"/>
  <c r="H115" i="63"/>
  <c r="B118" i="63" l="1"/>
  <c r="F118" i="63" s="1"/>
  <c r="A118" i="63" s="1"/>
  <c r="E119" i="63"/>
  <c r="C119" i="63"/>
  <c r="F117" i="63"/>
  <c r="A116" i="63"/>
  <c r="H114" i="63"/>
  <c r="B119" i="63" l="1"/>
  <c r="C120" i="63"/>
  <c r="E120" i="63"/>
  <c r="A117" i="63"/>
  <c r="F119" i="63" l="1"/>
  <c r="B120" i="63"/>
  <c r="F120" i="63" s="1"/>
  <c r="A120" i="63" s="1"/>
  <c r="E121" i="63"/>
  <c r="C121" i="63"/>
  <c r="B121" i="63" l="1"/>
  <c r="E122" i="63"/>
  <c r="C122" i="63"/>
  <c r="A119" i="63"/>
  <c r="B122" i="63" l="1"/>
  <c r="F122" i="63" s="1"/>
  <c r="A122" i="63" s="1"/>
  <c r="C123" i="63"/>
  <c r="E123" i="63"/>
  <c r="F121" i="63"/>
  <c r="A121" i="63" l="1"/>
  <c r="B123" i="63"/>
  <c r="C124" i="63"/>
  <c r="E124" i="63"/>
  <c r="B124" i="63" l="1"/>
  <c r="F124" i="63" s="1"/>
  <c r="A124" i="63" s="1"/>
  <c r="C125" i="63"/>
  <c r="E125" i="63"/>
  <c r="F123" i="63"/>
  <c r="B125" i="63" l="1"/>
  <c r="E126" i="63"/>
  <c r="C126" i="63"/>
  <c r="A123" i="63"/>
  <c r="B126" i="63" l="1"/>
  <c r="F126" i="63" s="1"/>
  <c r="A126" i="63" s="1"/>
  <c r="C127" i="63"/>
  <c r="E127" i="63"/>
  <c r="F125" i="63"/>
  <c r="A125" i="63" l="1"/>
  <c r="B127" i="63"/>
  <c r="F127" i="63" s="1"/>
  <c r="A127" i="63" s="1"/>
  <c r="E128" i="63"/>
  <c r="H128" i="63" s="1"/>
  <c r="C128" i="63"/>
  <c r="B128" i="63" l="1"/>
  <c r="C129" i="63"/>
  <c r="E129" i="63"/>
  <c r="B129" i="63" l="1"/>
  <c r="E130" i="63"/>
  <c r="C130" i="63"/>
  <c r="F128" i="63"/>
  <c r="H127" i="63"/>
  <c r="A128" i="63" l="1"/>
  <c r="H126" i="63"/>
  <c r="B130" i="63"/>
  <c r="F130" i="63" s="1"/>
  <c r="A130" i="63" s="1"/>
  <c r="E131" i="63"/>
  <c r="C131" i="63"/>
  <c r="F129" i="63"/>
  <c r="A129" i="63" l="1"/>
  <c r="B131" i="63"/>
  <c r="C132" i="63"/>
  <c r="E132" i="63"/>
  <c r="B132" i="63" l="1"/>
  <c r="F132" i="63" s="1"/>
  <c r="A132" i="63" s="1"/>
  <c r="C133" i="63"/>
  <c r="E133" i="63"/>
  <c r="F131" i="63"/>
  <c r="A131" i="63" l="1"/>
  <c r="B133" i="63"/>
  <c r="C134" i="63"/>
  <c r="E134" i="63"/>
  <c r="B134" i="63" l="1"/>
  <c r="F134" i="63" s="1"/>
  <c r="A134" i="63" s="1"/>
  <c r="E135" i="63"/>
  <c r="C135" i="63"/>
  <c r="F133" i="63"/>
  <c r="A133" i="63" l="1"/>
  <c r="B135" i="63"/>
  <c r="E136" i="63"/>
  <c r="C136" i="63"/>
  <c r="B136" i="63" l="1"/>
  <c r="F136" i="63" s="1"/>
  <c r="A136" i="63" s="1"/>
  <c r="E137" i="63"/>
  <c r="C137" i="63"/>
  <c r="F135" i="63"/>
  <c r="A135" i="63" l="1"/>
  <c r="B137" i="63"/>
  <c r="C138" i="63"/>
  <c r="E138" i="63"/>
  <c r="B138" i="63" l="1"/>
  <c r="F138" i="63" s="1"/>
  <c r="A138" i="63" s="1"/>
  <c r="C139" i="63"/>
  <c r="E139" i="63"/>
  <c r="F137" i="63"/>
  <c r="A137" i="63" l="1"/>
  <c r="B139" i="63"/>
  <c r="F139" i="63" s="1"/>
  <c r="A139" i="63" s="1"/>
  <c r="C140" i="63"/>
  <c r="E140" i="63"/>
  <c r="H140" i="63" s="1"/>
  <c r="B140" i="63" l="1"/>
  <c r="C141" i="63"/>
  <c r="E141" i="63"/>
  <c r="B141" i="63" l="1"/>
  <c r="E142" i="63"/>
  <c r="C142" i="63"/>
  <c r="F140" i="63"/>
  <c r="H139" i="63"/>
  <c r="A140" i="63" l="1"/>
  <c r="H138" i="63"/>
  <c r="B142" i="63"/>
  <c r="F142" i="63" s="1"/>
  <c r="A142" i="63" s="1"/>
  <c r="E143" i="63"/>
  <c r="C143" i="63"/>
  <c r="F141" i="63"/>
  <c r="A141" i="63" l="1"/>
  <c r="B143" i="63"/>
  <c r="C144" i="63"/>
  <c r="E144" i="63"/>
  <c r="F143" i="63" l="1"/>
  <c r="B144" i="63"/>
  <c r="F144" i="63" s="1"/>
  <c r="A144" i="63" s="1"/>
  <c r="E145" i="63"/>
  <c r="C145" i="63"/>
  <c r="B145" i="63" l="1"/>
  <c r="C146" i="63"/>
  <c r="E146" i="63"/>
  <c r="A143" i="63"/>
  <c r="B146" i="63" l="1"/>
  <c r="F146" i="63" s="1"/>
  <c r="A146" i="63" s="1"/>
  <c r="E147" i="63"/>
  <c r="C147" i="63"/>
  <c r="F145" i="63"/>
  <c r="A145" i="63" l="1"/>
  <c r="B147" i="63"/>
  <c r="C148" i="63"/>
  <c r="E148" i="63"/>
  <c r="B148" i="63" l="1"/>
  <c r="F148" i="63" s="1"/>
  <c r="A148" i="63" s="1"/>
  <c r="E149" i="63"/>
  <c r="C149" i="63"/>
  <c r="F147" i="63"/>
  <c r="A147" i="63" l="1"/>
  <c r="B149" i="63"/>
  <c r="E150" i="63"/>
  <c r="C150" i="63"/>
  <c r="B150" i="63" l="1"/>
  <c r="F150" i="63" s="1"/>
  <c r="A150" i="63" s="1"/>
  <c r="C151" i="63"/>
  <c r="E151" i="63"/>
  <c r="F149" i="63"/>
  <c r="A149" i="63" l="1"/>
  <c r="B151" i="63"/>
  <c r="F151" i="63" s="1"/>
  <c r="A151" i="63" s="1"/>
  <c r="E152" i="63"/>
  <c r="H152" i="63" s="1"/>
  <c r="C152" i="63"/>
  <c r="B152" i="63" l="1"/>
  <c r="C153" i="63"/>
  <c r="E153" i="63"/>
  <c r="B153" i="63" l="1"/>
  <c r="E154" i="63"/>
  <c r="C154" i="63"/>
  <c r="F152" i="63"/>
  <c r="H151" i="63"/>
  <c r="A152" i="63" l="1"/>
  <c r="H150" i="63"/>
  <c r="B154" i="63"/>
  <c r="F154" i="63" s="1"/>
  <c r="A154" i="63" s="1"/>
  <c r="E155" i="63"/>
  <c r="C155" i="63"/>
  <c r="F153" i="63"/>
  <c r="A153" i="63" l="1"/>
  <c r="B155" i="63"/>
  <c r="E156" i="63"/>
  <c r="C156" i="63"/>
  <c r="B156" i="63" l="1"/>
  <c r="F156" i="63" s="1"/>
  <c r="A156" i="63" s="1"/>
  <c r="C157" i="63"/>
  <c r="E157" i="63"/>
  <c r="F155" i="63"/>
  <c r="A155" i="63" l="1"/>
  <c r="B157" i="63"/>
  <c r="C158" i="63"/>
  <c r="E158" i="63"/>
  <c r="B158" i="63" l="1"/>
  <c r="F158" i="63" s="1"/>
  <c r="A158" i="63" s="1"/>
  <c r="E159" i="63"/>
  <c r="C159" i="63"/>
  <c r="F157" i="63"/>
  <c r="A157" i="63" l="1"/>
  <c r="B159" i="63"/>
  <c r="C160" i="63"/>
  <c r="E160" i="63"/>
  <c r="B160" i="63" l="1"/>
  <c r="F160" i="63" s="1"/>
  <c r="A160" i="63" s="1"/>
  <c r="E161" i="63"/>
  <c r="C161" i="63"/>
  <c r="F159" i="63"/>
  <c r="A159" i="63" l="1"/>
  <c r="B161" i="63"/>
  <c r="E162" i="63"/>
  <c r="C162" i="63"/>
  <c r="B162" i="63" l="1"/>
  <c r="F162" i="63" s="1"/>
  <c r="A162" i="63" s="1"/>
  <c r="C163" i="63"/>
  <c r="E163" i="63"/>
  <c r="F161" i="63"/>
  <c r="A161" i="63" l="1"/>
  <c r="B163" i="63"/>
  <c r="F163" i="63" s="1"/>
  <c r="A163" i="63" s="1"/>
  <c r="C164" i="63"/>
  <c r="E164" i="63"/>
  <c r="H164" i="63" s="1"/>
  <c r="B164" i="63" l="1"/>
  <c r="C165" i="63"/>
  <c r="E165" i="63"/>
  <c r="B165" i="63" l="1"/>
  <c r="E166" i="63"/>
  <c r="C166" i="63"/>
  <c r="F164" i="63"/>
  <c r="H163" i="63"/>
  <c r="A164" i="63" l="1"/>
  <c r="H162" i="63"/>
  <c r="B166" i="63"/>
  <c r="F166" i="63" s="1"/>
  <c r="A166" i="63" s="1"/>
  <c r="C167" i="63"/>
  <c r="E167" i="63"/>
  <c r="F165" i="63"/>
  <c r="B167" i="63" l="1"/>
  <c r="C168" i="63"/>
  <c r="E168" i="63"/>
  <c r="A165" i="63"/>
  <c r="B168" i="63" l="1"/>
  <c r="F168" i="63" s="1"/>
  <c r="A168" i="63" s="1"/>
  <c r="C169" i="63"/>
  <c r="E169" i="63"/>
  <c r="F167" i="63"/>
  <c r="A167" i="63" l="1"/>
  <c r="B169" i="63"/>
  <c r="E170" i="63"/>
  <c r="C170" i="63"/>
  <c r="B170" i="63" l="1"/>
  <c r="F170" i="63" s="1"/>
  <c r="A170" i="63" s="1"/>
  <c r="C171" i="63"/>
  <c r="E171" i="63"/>
  <c r="F169" i="63"/>
  <c r="A169" i="63" l="1"/>
  <c r="B171" i="63"/>
  <c r="E172" i="63"/>
  <c r="C172" i="63"/>
  <c r="B172" i="63" l="1"/>
  <c r="F172" i="63" s="1"/>
  <c r="A172" i="63" s="1"/>
  <c r="C173" i="63"/>
  <c r="E173" i="63"/>
  <c r="F171" i="63"/>
  <c r="A171" i="63" l="1"/>
  <c r="B173" i="63"/>
  <c r="E174" i="63"/>
  <c r="C174" i="63"/>
  <c r="B174" i="63" l="1"/>
  <c r="F174" i="63" s="1"/>
  <c r="A174" i="63" s="1"/>
  <c r="C175" i="63"/>
  <c r="E175" i="63"/>
  <c r="F173" i="63"/>
  <c r="A173" i="63" l="1"/>
  <c r="B175" i="63"/>
  <c r="F175" i="63" s="1"/>
  <c r="A175" i="63" s="1"/>
  <c r="C176" i="63"/>
  <c r="E176" i="63"/>
  <c r="H176" i="63" s="1"/>
  <c r="B176" i="63" l="1"/>
  <c r="C177" i="63"/>
  <c r="E177" i="63"/>
  <c r="B177" i="63" l="1"/>
  <c r="E178" i="63"/>
  <c r="C178" i="63"/>
  <c r="F176" i="63"/>
  <c r="H175" i="63"/>
  <c r="A176" i="63" l="1"/>
  <c r="H174" i="63"/>
  <c r="B178" i="63"/>
  <c r="F178" i="63" s="1"/>
  <c r="A178" i="63" s="1"/>
  <c r="E179" i="63"/>
  <c r="C179" i="63"/>
  <c r="F177" i="63"/>
  <c r="A177" i="63" l="1"/>
  <c r="B179" i="63"/>
  <c r="C180" i="63"/>
  <c r="E180" i="63"/>
  <c r="B180" i="63" l="1"/>
  <c r="F180" i="63" s="1"/>
  <c r="A180" i="63" s="1"/>
  <c r="C181" i="63"/>
  <c r="E181" i="63"/>
  <c r="F179" i="63"/>
  <c r="A179" i="63" l="1"/>
  <c r="B181" i="63"/>
  <c r="E182" i="63"/>
  <c r="C182" i="63"/>
  <c r="B182" i="63" l="1"/>
  <c r="F182" i="63" s="1"/>
  <c r="A182" i="63" s="1"/>
  <c r="E183" i="63"/>
  <c r="C183" i="63"/>
  <c r="F181" i="63"/>
  <c r="A181" i="63" l="1"/>
  <c r="B183" i="63"/>
  <c r="E184" i="63"/>
  <c r="C184" i="63"/>
  <c r="B184" i="63" l="1"/>
  <c r="F184" i="63" s="1"/>
  <c r="A184" i="63" s="1"/>
  <c r="C185" i="63"/>
  <c r="E185" i="63"/>
  <c r="F183" i="63"/>
  <c r="A183" i="63" l="1"/>
  <c r="B185" i="63"/>
  <c r="E186" i="63"/>
  <c r="C186" i="63"/>
  <c r="B186" i="63" l="1"/>
  <c r="F186" i="63" s="1"/>
  <c r="A186" i="63" s="1"/>
  <c r="E187" i="63"/>
  <c r="C187" i="63"/>
  <c r="F185" i="63"/>
  <c r="A185" i="63" l="1"/>
  <c r="B187" i="63"/>
  <c r="F187" i="63" s="1"/>
  <c r="A187" i="63" s="1"/>
  <c r="C188" i="63"/>
  <c r="E188" i="63"/>
  <c r="H188" i="63" s="1"/>
  <c r="B188" i="63" l="1"/>
  <c r="E189" i="63"/>
  <c r="C189" i="63"/>
  <c r="B189" i="63" l="1"/>
  <c r="E190" i="63"/>
  <c r="C190" i="63"/>
  <c r="F188" i="63"/>
  <c r="H187" i="63"/>
  <c r="B190" i="63" l="1"/>
  <c r="F190" i="63" s="1"/>
  <c r="A190" i="63" s="1"/>
  <c r="C191" i="63"/>
  <c r="E191" i="63"/>
  <c r="F189" i="63"/>
  <c r="A188" i="63"/>
  <c r="H186" i="63"/>
  <c r="A189" i="63" l="1"/>
  <c r="B191" i="63"/>
  <c r="F191" i="63" s="1"/>
  <c r="A191" i="63" s="1"/>
  <c r="C192" i="63"/>
  <c r="E192" i="63"/>
  <c r="B192" i="63" l="1"/>
  <c r="F192" i="63" s="1"/>
  <c r="A192" i="63" s="1"/>
  <c r="C193" i="63"/>
  <c r="E193" i="63"/>
  <c r="B193" i="63" l="1"/>
  <c r="C194" i="63"/>
  <c r="E194" i="63"/>
  <c r="B194" i="63" l="1"/>
  <c r="F194" i="63" s="1"/>
  <c r="A194" i="63" s="1"/>
  <c r="E195" i="63"/>
  <c r="C195" i="63"/>
  <c r="F193" i="63"/>
  <c r="A193" i="63" l="1"/>
  <c r="B195" i="63"/>
  <c r="E196" i="63"/>
  <c r="C196" i="63"/>
  <c r="B196" i="63" l="1"/>
  <c r="F196" i="63" s="1"/>
  <c r="A196" i="63" s="1"/>
  <c r="C197" i="63"/>
  <c r="E197" i="63"/>
  <c r="F195" i="63"/>
  <c r="A195" i="63" l="1"/>
  <c r="B197" i="63"/>
  <c r="F197" i="63" s="1"/>
  <c r="A197" i="63" s="1"/>
  <c r="C198" i="63"/>
  <c r="E198" i="63"/>
  <c r="B198" i="63" l="1"/>
  <c r="F198" i="63" s="1"/>
  <c r="C199" i="63"/>
  <c r="E199" i="63"/>
  <c r="B199" i="63" l="1"/>
  <c r="F199" i="63" s="1"/>
  <c r="A199" i="63" s="1"/>
  <c r="E200" i="63"/>
  <c r="H200" i="63" s="1"/>
  <c r="C200" i="63"/>
  <c r="A198" i="63"/>
  <c r="B200" i="63" l="1"/>
  <c r="C201" i="63"/>
  <c r="E201" i="63"/>
  <c r="B201" i="63" l="1"/>
  <c r="C202" i="63"/>
  <c r="E202" i="63"/>
  <c r="F200" i="63"/>
  <c r="H199" i="63"/>
  <c r="B202" i="63" l="1"/>
  <c r="F202" i="63" s="1"/>
  <c r="A202" i="63" s="1"/>
  <c r="C203" i="63"/>
  <c r="E203" i="63"/>
  <c r="A200" i="63"/>
  <c r="H198" i="63"/>
  <c r="F201" i="63"/>
  <c r="B203" i="63" l="1"/>
  <c r="C204" i="63"/>
  <c r="E204" i="63"/>
  <c r="A201" i="63"/>
  <c r="B204" i="63" l="1"/>
  <c r="F204" i="63" s="1"/>
  <c r="A204" i="63" s="1"/>
  <c r="C205" i="63"/>
  <c r="E205" i="63"/>
  <c r="F203" i="63"/>
  <c r="A203" i="63" l="1"/>
  <c r="B205" i="63"/>
  <c r="C206" i="63"/>
  <c r="E206" i="63"/>
  <c r="B206" i="63" l="1"/>
  <c r="F206" i="63" s="1"/>
  <c r="A206" i="63" s="1"/>
  <c r="C207" i="63"/>
  <c r="E207" i="63"/>
  <c r="F205" i="63"/>
  <c r="A205" i="63" l="1"/>
  <c r="B207" i="63"/>
  <c r="E208" i="63"/>
  <c r="C208" i="63"/>
  <c r="B208" i="63" l="1"/>
  <c r="F208" i="63" s="1"/>
  <c r="A208" i="63" s="1"/>
  <c r="E209" i="63"/>
  <c r="C209" i="63"/>
  <c r="F207" i="63"/>
  <c r="A207" i="63" l="1"/>
  <c r="B209" i="63"/>
  <c r="E210" i="63"/>
  <c r="C210" i="63"/>
  <c r="B210" i="63" l="1"/>
  <c r="F210" i="63" s="1"/>
  <c r="A210" i="63" s="1"/>
  <c r="E211" i="63"/>
  <c r="C211" i="63"/>
  <c r="F209" i="63"/>
  <c r="A209" i="63" l="1"/>
  <c r="B211" i="63"/>
  <c r="F211" i="63" s="1"/>
  <c r="A211" i="63" s="1"/>
  <c r="E212" i="63"/>
  <c r="H212" i="63" s="1"/>
  <c r="C212" i="63"/>
  <c r="B212" i="63" l="1"/>
  <c r="E213" i="63"/>
  <c r="C213" i="63"/>
  <c r="B213" i="63" l="1"/>
  <c r="E214" i="63"/>
  <c r="C214" i="63"/>
  <c r="F212" i="63"/>
  <c r="H211" i="63"/>
  <c r="B214" i="63" l="1"/>
  <c r="F214" i="63" s="1"/>
  <c r="A214" i="63" s="1"/>
  <c r="E215" i="63"/>
  <c r="C215" i="63"/>
  <c r="F213" i="63"/>
  <c r="A212" i="63"/>
  <c r="H210" i="63"/>
  <c r="B215" i="63" l="1"/>
  <c r="E216" i="63"/>
  <c r="C216" i="63"/>
  <c r="A213" i="63"/>
  <c r="B216" i="63" l="1"/>
  <c r="F216" i="63" s="1"/>
  <c r="A216" i="63" s="1"/>
  <c r="C217" i="63"/>
  <c r="E217" i="63"/>
  <c r="F215" i="63"/>
  <c r="A215" i="63" l="1"/>
  <c r="B217" i="63"/>
  <c r="E218" i="63"/>
  <c r="C218" i="63"/>
  <c r="B218" i="63" l="1"/>
  <c r="F218" i="63" s="1"/>
  <c r="A218" i="63" s="1"/>
  <c r="C219" i="63"/>
  <c r="E219" i="63"/>
  <c r="F217" i="63"/>
  <c r="A217" i="63" l="1"/>
  <c r="B219" i="63"/>
  <c r="E220" i="63"/>
  <c r="C220" i="63"/>
  <c r="B220" i="63" l="1"/>
  <c r="F220" i="63" s="1"/>
  <c r="A220" i="63" s="1"/>
  <c r="E221" i="63"/>
  <c r="C221" i="63"/>
  <c r="F219" i="63"/>
  <c r="A219" i="63" l="1"/>
  <c r="B221" i="63"/>
  <c r="E222" i="63"/>
  <c r="C222" i="63"/>
  <c r="B222" i="63" l="1"/>
  <c r="F222" i="63" s="1"/>
  <c r="A222" i="63" s="1"/>
  <c r="E223" i="63"/>
  <c r="C223" i="63"/>
  <c r="F221" i="63"/>
  <c r="A221" i="63" l="1"/>
  <c r="B223" i="63"/>
  <c r="F223" i="63" s="1"/>
  <c r="A223" i="63" s="1"/>
  <c r="C224" i="63"/>
  <c r="E224" i="63"/>
  <c r="H224" i="63" s="1"/>
  <c r="B224" i="63" l="1"/>
  <c r="C225" i="63"/>
  <c r="E225" i="63"/>
  <c r="B225" i="63" l="1"/>
  <c r="C226" i="63"/>
  <c r="E226" i="63"/>
  <c r="F224" i="63"/>
  <c r="H223" i="63"/>
  <c r="B226" i="63" l="1"/>
  <c r="F226" i="63" s="1"/>
  <c r="A226" i="63" s="1"/>
  <c r="C227" i="63"/>
  <c r="E227" i="63"/>
  <c r="A224" i="63"/>
  <c r="H222" i="63"/>
  <c r="F225" i="63"/>
  <c r="B227" i="63" l="1"/>
  <c r="E228" i="63"/>
  <c r="C228" i="63"/>
  <c r="A225" i="63"/>
  <c r="B228" i="63" l="1"/>
  <c r="F228" i="63" s="1"/>
  <c r="A228" i="63" s="1"/>
  <c r="E229" i="63"/>
  <c r="C229" i="63"/>
  <c r="F227" i="63"/>
  <c r="B229" i="63" l="1"/>
  <c r="E230" i="63"/>
  <c r="C230" i="63"/>
  <c r="A227" i="63"/>
  <c r="B230" i="63" l="1"/>
  <c r="F230" i="63" s="1"/>
  <c r="A230" i="63" s="1"/>
  <c r="E231" i="63"/>
  <c r="C231" i="63"/>
  <c r="F229" i="63"/>
  <c r="A229" i="63" l="1"/>
  <c r="B231" i="63"/>
  <c r="E232" i="63"/>
  <c r="C232" i="63"/>
  <c r="B232" i="63" l="1"/>
  <c r="F232" i="63" s="1"/>
  <c r="A232" i="63" s="1"/>
  <c r="C233" i="63"/>
  <c r="E233" i="63"/>
  <c r="F231" i="63"/>
  <c r="A231" i="63" l="1"/>
  <c r="B233" i="63"/>
  <c r="C234" i="63"/>
  <c r="E234" i="63"/>
  <c r="B234" i="63" l="1"/>
  <c r="F234" i="63" s="1"/>
  <c r="A234" i="63" s="1"/>
  <c r="E235" i="63"/>
  <c r="C235" i="63"/>
  <c r="F233" i="63"/>
  <c r="A233" i="63" l="1"/>
  <c r="B235" i="63"/>
  <c r="F235" i="63" s="1"/>
  <c r="A235" i="63" s="1"/>
  <c r="C236" i="63"/>
  <c r="E236" i="63"/>
  <c r="H236" i="63" s="1"/>
  <c r="B236" i="63" l="1"/>
  <c r="E237" i="63"/>
  <c r="C237" i="63"/>
  <c r="B237" i="63" l="1"/>
  <c r="C238" i="63"/>
  <c r="E238" i="63"/>
  <c r="F236" i="63"/>
  <c r="H235" i="63"/>
  <c r="F237" i="63" l="1"/>
  <c r="A236" i="63"/>
  <c r="H234" i="63"/>
  <c r="B238" i="63"/>
  <c r="F238" i="63" s="1"/>
  <c r="A238" i="63" s="1"/>
  <c r="E239" i="63"/>
  <c r="C239" i="63"/>
  <c r="B239" i="63" l="1"/>
  <c r="F239" i="63" s="1"/>
  <c r="A239" i="63" s="1"/>
  <c r="C240" i="63"/>
  <c r="E240" i="63"/>
  <c r="A237" i="63"/>
  <c r="B240" i="63" l="1"/>
  <c r="E241" i="63"/>
  <c r="C241" i="63"/>
  <c r="B241" i="63" l="1"/>
  <c r="F241" i="63" s="1"/>
  <c r="A241" i="63" s="1"/>
  <c r="C242" i="63"/>
  <c r="E242" i="63"/>
  <c r="F240" i="63"/>
  <c r="A240" i="63" l="1"/>
  <c r="B242" i="63"/>
  <c r="C243" i="63"/>
  <c r="E243" i="63"/>
  <c r="B243" i="63" l="1"/>
  <c r="F243" i="63" s="1"/>
  <c r="A243" i="63" s="1"/>
  <c r="C244" i="63"/>
  <c r="E244" i="63"/>
  <c r="F242" i="63"/>
  <c r="A242" i="63" l="1"/>
  <c r="B244" i="63"/>
  <c r="E245" i="63"/>
  <c r="C245" i="63"/>
  <c r="B245" i="63" l="1"/>
  <c r="F245" i="63" s="1"/>
  <c r="A245" i="63" s="1"/>
  <c r="E246" i="63"/>
  <c r="C246" i="63"/>
  <c r="F244" i="63"/>
  <c r="A244" i="63" l="1"/>
  <c r="B246" i="63"/>
  <c r="F246" i="63" s="1"/>
  <c r="A246" i="63" s="1"/>
  <c r="E247" i="63"/>
  <c r="C247" i="63"/>
  <c r="B247" i="63" l="1"/>
  <c r="F247" i="63" s="1"/>
  <c r="C248" i="63"/>
  <c r="E248" i="63"/>
  <c r="H248" i="63" s="1"/>
  <c r="B248" i="63" l="1"/>
  <c r="C249" i="63"/>
  <c r="E249" i="63"/>
  <c r="A247" i="63"/>
  <c r="B249" i="63" l="1"/>
  <c r="E250" i="63"/>
  <c r="C250" i="63"/>
  <c r="F248" i="63"/>
  <c r="H247" i="63"/>
  <c r="A248" i="63" l="1"/>
  <c r="H246" i="63"/>
  <c r="B250" i="63"/>
  <c r="F250" i="63" s="1"/>
  <c r="A250" i="63" s="1"/>
  <c r="C251" i="63"/>
  <c r="E251" i="63"/>
  <c r="F249" i="63"/>
  <c r="A249" i="63" l="1"/>
  <c r="B251" i="63"/>
  <c r="E252" i="63"/>
  <c r="C252" i="63"/>
  <c r="B252" i="63" l="1"/>
  <c r="F252" i="63" s="1"/>
  <c r="A252" i="63" s="1"/>
  <c r="E253" i="63"/>
  <c r="C253" i="63"/>
  <c r="F251" i="63"/>
  <c r="A251" i="63" l="1"/>
  <c r="B253" i="63"/>
  <c r="C254" i="63"/>
  <c r="E254" i="63"/>
  <c r="F253" i="63" l="1"/>
  <c r="B254" i="63"/>
  <c r="F254" i="63" s="1"/>
  <c r="A254" i="63" s="1"/>
  <c r="E255" i="63"/>
  <c r="C255" i="63"/>
  <c r="B255" i="63" l="1"/>
  <c r="F255" i="63" s="1"/>
  <c r="A255" i="63" s="1"/>
  <c r="E256" i="63"/>
  <c r="C256" i="63"/>
  <c r="A253" i="63"/>
  <c r="B256" i="63" l="1"/>
  <c r="C257" i="63"/>
  <c r="E257" i="63"/>
  <c r="B257" i="63" l="1"/>
  <c r="F257" i="63" s="1"/>
  <c r="A257" i="63" s="1"/>
  <c r="C258" i="63"/>
  <c r="E258" i="63"/>
  <c r="F256" i="63"/>
  <c r="A256" i="63" l="1"/>
  <c r="B258" i="63"/>
  <c r="F258" i="63" s="1"/>
  <c r="A258" i="63" s="1"/>
  <c r="E259" i="63"/>
  <c r="C259" i="63"/>
  <c r="B259" i="63" l="1"/>
  <c r="F259" i="63" s="1"/>
  <c r="A259" i="63" s="1"/>
  <c r="C260" i="63"/>
  <c r="E260" i="63"/>
  <c r="H260" i="63" s="1"/>
  <c r="B260" i="63" l="1"/>
  <c r="E261" i="63"/>
  <c r="C261" i="63"/>
  <c r="B261" i="63" l="1"/>
  <c r="C262" i="63"/>
  <c r="E262" i="63"/>
  <c r="F260" i="63"/>
  <c r="H259" i="63"/>
  <c r="F261" i="63" l="1"/>
  <c r="A260" i="63"/>
  <c r="H258" i="63"/>
  <c r="B262" i="63"/>
  <c r="F262" i="63" s="1"/>
  <c r="A262" i="63" s="1"/>
  <c r="C263" i="63"/>
  <c r="E263" i="63"/>
  <c r="B263" i="63" l="1"/>
  <c r="F263" i="63" s="1"/>
  <c r="A263" i="63" s="1"/>
  <c r="C264" i="63"/>
  <c r="E264" i="63"/>
  <c r="A261" i="63"/>
  <c r="B264" i="63" l="1"/>
  <c r="E265" i="63"/>
  <c r="C265" i="63"/>
  <c r="B265" i="63" l="1"/>
  <c r="F265" i="63" s="1"/>
  <c r="A265" i="63" s="1"/>
  <c r="E266" i="63"/>
  <c r="C266" i="63"/>
  <c r="F264" i="63"/>
  <c r="A264" i="63" l="1"/>
  <c r="B266" i="63"/>
  <c r="E267" i="63"/>
  <c r="C267" i="63"/>
  <c r="B267" i="63" l="1"/>
  <c r="F267" i="63" s="1"/>
  <c r="A267" i="63" s="1"/>
  <c r="E268" i="63"/>
  <c r="C268" i="63"/>
  <c r="F266" i="63"/>
  <c r="A266" i="63" l="1"/>
  <c r="B268" i="63"/>
  <c r="E269" i="63"/>
  <c r="C269" i="63"/>
  <c r="B269" i="63" l="1"/>
  <c r="F269" i="63" s="1"/>
  <c r="A269" i="63" s="1"/>
  <c r="C270" i="63"/>
  <c r="E270" i="63"/>
  <c r="F268" i="63"/>
  <c r="A268" i="63" l="1"/>
  <c r="B270" i="63"/>
  <c r="F270" i="63" s="1"/>
  <c r="A270" i="63" s="1"/>
  <c r="C271" i="63"/>
  <c r="E271" i="63"/>
  <c r="B271" i="63" l="1"/>
  <c r="F271" i="63" s="1"/>
  <c r="A271" i="63" s="1"/>
  <c r="C272" i="63"/>
  <c r="E272" i="63"/>
  <c r="H272" i="63" s="1"/>
  <c r="B272" i="63" l="1"/>
  <c r="E273" i="63"/>
  <c r="C273" i="63"/>
  <c r="B273" i="63" l="1"/>
  <c r="C274" i="63"/>
  <c r="E274" i="63"/>
  <c r="F272" i="63"/>
  <c r="H271" i="63"/>
  <c r="F273" i="63" l="1"/>
  <c r="A272" i="63"/>
  <c r="H270" i="63"/>
  <c r="B274" i="63"/>
  <c r="F274" i="63" s="1"/>
  <c r="A274" i="63" s="1"/>
  <c r="E275" i="63"/>
  <c r="C275" i="63"/>
  <c r="B275" i="63" l="1"/>
  <c r="F275" i="63" s="1"/>
  <c r="A275" i="63" s="1"/>
  <c r="E276" i="63"/>
  <c r="C276" i="63"/>
  <c r="A273" i="63"/>
  <c r="B276" i="63" l="1"/>
  <c r="C277" i="63"/>
  <c r="E277" i="63"/>
  <c r="B277" i="63" l="1"/>
  <c r="F277" i="63" s="1"/>
  <c r="A277" i="63" s="1"/>
  <c r="E278" i="63"/>
  <c r="C278" i="63"/>
  <c r="F276" i="63"/>
  <c r="A276" i="63" l="1"/>
  <c r="B278" i="63"/>
  <c r="C279" i="63"/>
  <c r="E279" i="63"/>
  <c r="B279" i="63" l="1"/>
  <c r="F279" i="63" s="1"/>
  <c r="A279" i="63" s="1"/>
  <c r="E280" i="63"/>
  <c r="C280" i="63"/>
  <c r="F278" i="63"/>
  <c r="A278" i="63" l="1"/>
  <c r="B280" i="63"/>
  <c r="E281" i="63"/>
  <c r="C281" i="63"/>
  <c r="B281" i="63" l="1"/>
  <c r="F281" i="63" s="1"/>
  <c r="A281" i="63" s="1"/>
  <c r="E282" i="63"/>
  <c r="C282" i="63"/>
  <c r="F280" i="63"/>
  <c r="A280" i="63" l="1"/>
  <c r="B282" i="63"/>
  <c r="F282" i="63" s="1"/>
  <c r="A282" i="63" s="1"/>
  <c r="E283" i="63"/>
  <c r="C283" i="63"/>
  <c r="B283" i="63" l="1"/>
  <c r="F283" i="63" s="1"/>
  <c r="C284" i="63"/>
  <c r="E284" i="63"/>
  <c r="H284" i="63" s="1"/>
  <c r="B284" i="63" l="1"/>
  <c r="E285" i="63"/>
  <c r="C285" i="63"/>
  <c r="A283" i="63"/>
  <c r="B285" i="63" l="1"/>
  <c r="E286" i="63"/>
  <c r="C286" i="63"/>
  <c r="F284" i="63"/>
  <c r="H283" i="63"/>
  <c r="A284" i="63" l="1"/>
  <c r="H282" i="63"/>
  <c r="B286" i="63"/>
  <c r="F286" i="63" s="1"/>
  <c r="A286" i="63" s="1"/>
  <c r="C287" i="63"/>
  <c r="E287" i="63"/>
  <c r="F285" i="63"/>
  <c r="A285" i="63" l="1"/>
  <c r="B287" i="63"/>
  <c r="C288" i="63"/>
  <c r="E288" i="63"/>
  <c r="F287" i="63" l="1"/>
  <c r="B288" i="63"/>
  <c r="F288" i="63" s="1"/>
  <c r="A288" i="63" s="1"/>
  <c r="E289" i="63"/>
  <c r="C289" i="63"/>
  <c r="B289" i="63" l="1"/>
  <c r="C290" i="63"/>
  <c r="E290" i="63"/>
  <c r="A287" i="63"/>
  <c r="B290" i="63" l="1"/>
  <c r="F290" i="63" s="1"/>
  <c r="A290" i="63" s="1"/>
  <c r="E291" i="63"/>
  <c r="C291" i="63"/>
  <c r="F289" i="63"/>
  <c r="A289" i="63" l="1"/>
  <c r="B291" i="63"/>
  <c r="E292" i="63"/>
  <c r="C292" i="63"/>
  <c r="B292" i="63" l="1"/>
  <c r="F292" i="63" s="1"/>
  <c r="A292" i="63" s="1"/>
  <c r="E293" i="63"/>
  <c r="C293" i="63"/>
  <c r="F291" i="63"/>
  <c r="A291" i="63" l="1"/>
  <c r="B293" i="63"/>
  <c r="E294" i="63"/>
  <c r="C294" i="63"/>
  <c r="B294" i="63" l="1"/>
  <c r="F294" i="63" s="1"/>
  <c r="A294" i="63" s="1"/>
  <c r="C295" i="63"/>
  <c r="E295" i="63"/>
  <c r="F293" i="63"/>
  <c r="A293" i="63" l="1"/>
  <c r="B295" i="63"/>
  <c r="F295" i="63" s="1"/>
  <c r="A295" i="63" s="1"/>
  <c r="C296" i="63"/>
  <c r="E296" i="63"/>
  <c r="H296" i="63" s="1"/>
  <c r="B296" i="63" l="1"/>
  <c r="C297" i="63"/>
  <c r="E297" i="63"/>
  <c r="B297" i="63" l="1"/>
  <c r="E298" i="63"/>
  <c r="C298" i="63"/>
  <c r="F296" i="63"/>
  <c r="H295" i="63"/>
  <c r="A296" i="63" l="1"/>
  <c r="H294" i="63"/>
  <c r="B298" i="63"/>
  <c r="F298" i="63" s="1"/>
  <c r="A298" i="63" s="1"/>
  <c r="E299" i="63"/>
  <c r="C299" i="63"/>
  <c r="F297" i="63"/>
  <c r="A297" i="63" l="1"/>
  <c r="B299" i="63"/>
  <c r="E300" i="63"/>
  <c r="C300" i="63"/>
  <c r="B300" i="63" l="1"/>
  <c r="F300" i="63" s="1"/>
  <c r="A300" i="63" s="1"/>
  <c r="E301" i="63"/>
  <c r="C301" i="63"/>
  <c r="F299" i="63"/>
  <c r="A299" i="63" l="1"/>
  <c r="B301" i="63"/>
  <c r="C302" i="63"/>
  <c r="E302" i="63"/>
  <c r="B302" i="63" l="1"/>
  <c r="F302" i="63" s="1"/>
  <c r="A302" i="63" s="1"/>
  <c r="C303" i="63"/>
  <c r="E303" i="63"/>
  <c r="F301" i="63"/>
  <c r="A301" i="63" l="1"/>
  <c r="B303" i="63"/>
  <c r="E304" i="63"/>
  <c r="C304" i="63"/>
  <c r="B304" i="63" l="1"/>
  <c r="F304" i="63" s="1"/>
  <c r="A304" i="63" s="1"/>
  <c r="E305" i="63"/>
  <c r="C305" i="63"/>
  <c r="F303" i="63"/>
  <c r="A303" i="63" l="1"/>
  <c r="B305" i="63"/>
  <c r="E306" i="63"/>
  <c r="C306" i="63"/>
  <c r="B306" i="63" l="1"/>
  <c r="F306" i="63" s="1"/>
  <c r="A306" i="63" s="1"/>
  <c r="E307" i="63"/>
  <c r="C307" i="63"/>
  <c r="F305" i="63"/>
  <c r="A305" i="63" l="1"/>
  <c r="B307" i="63"/>
  <c r="F307" i="63" s="1"/>
  <c r="A307" i="63" s="1"/>
  <c r="C308" i="63"/>
  <c r="E308" i="63"/>
  <c r="H308" i="63" s="1"/>
  <c r="B308" i="63" l="1"/>
  <c r="E309" i="63"/>
  <c r="C309" i="63"/>
  <c r="B309" i="63" l="1"/>
  <c r="E310" i="63"/>
  <c r="C310" i="63"/>
  <c r="F308" i="63"/>
  <c r="H307" i="63"/>
  <c r="A308" i="63" l="1"/>
  <c r="H306" i="63"/>
  <c r="B310" i="63"/>
  <c r="F310" i="63" s="1"/>
  <c r="A310" i="63" s="1"/>
  <c r="C311" i="63"/>
  <c r="E311" i="63"/>
  <c r="F309" i="63"/>
  <c r="A309" i="63" l="1"/>
  <c r="B311" i="63"/>
  <c r="C312" i="63"/>
  <c r="E312" i="63"/>
  <c r="F311" i="63" l="1"/>
  <c r="B312" i="63"/>
  <c r="F312" i="63" s="1"/>
  <c r="A312" i="63" s="1"/>
  <c r="E313" i="63"/>
  <c r="C313" i="63"/>
  <c r="B313" i="63" l="1"/>
  <c r="C314" i="63"/>
  <c r="E314" i="63"/>
  <c r="A311" i="63"/>
  <c r="B314" i="63" l="1"/>
  <c r="F314" i="63" s="1"/>
  <c r="A314" i="63" s="1"/>
  <c r="C315" i="63"/>
  <c r="E315" i="63"/>
  <c r="F313" i="63"/>
  <c r="A313" i="63" l="1"/>
  <c r="B315" i="63"/>
  <c r="E316" i="63"/>
  <c r="C316" i="63"/>
  <c r="B316" i="63" l="1"/>
  <c r="F316" i="63" s="1"/>
  <c r="A316" i="63" s="1"/>
  <c r="E317" i="63"/>
  <c r="C317" i="63"/>
  <c r="F315" i="63"/>
  <c r="A315" i="63" l="1"/>
  <c r="B317" i="63"/>
  <c r="C318" i="63"/>
  <c r="E318" i="63"/>
  <c r="B318" i="63" l="1"/>
  <c r="F318" i="63" s="1"/>
  <c r="A318" i="63" s="1"/>
  <c r="E319" i="63"/>
  <c r="C319" i="63"/>
  <c r="F317" i="63"/>
  <c r="A317" i="63" l="1"/>
  <c r="B319" i="63"/>
  <c r="F319" i="63" s="1"/>
  <c r="A319" i="63" s="1"/>
  <c r="E320" i="63"/>
  <c r="H320" i="63" s="1"/>
  <c r="C320" i="63"/>
  <c r="B320" i="63" l="1"/>
  <c r="C321" i="63"/>
  <c r="E321" i="63"/>
  <c r="B321" i="63" l="1"/>
  <c r="E322" i="63"/>
  <c r="C322" i="63"/>
  <c r="F320" i="63"/>
  <c r="H319" i="63"/>
  <c r="A320" i="63" l="1"/>
  <c r="H318" i="63"/>
  <c r="B322" i="63"/>
  <c r="F322" i="63" s="1"/>
  <c r="A322" i="63" s="1"/>
  <c r="C323" i="63"/>
  <c r="E323" i="63"/>
  <c r="F321" i="63"/>
  <c r="A321" i="63" l="1"/>
  <c r="B323" i="63"/>
  <c r="E324" i="63"/>
  <c r="C324" i="63"/>
  <c r="B324" i="63" l="1"/>
  <c r="F324" i="63" s="1"/>
  <c r="A324" i="63" s="1"/>
  <c r="E325" i="63"/>
  <c r="C325" i="63"/>
  <c r="F323" i="63"/>
  <c r="A323" i="63" l="1"/>
  <c r="B325" i="63"/>
  <c r="E326" i="63"/>
  <c r="C326" i="63"/>
  <c r="B326" i="63" l="1"/>
  <c r="F326" i="63" s="1"/>
  <c r="A326" i="63" s="1"/>
  <c r="E327" i="63"/>
  <c r="C327" i="63"/>
  <c r="F325" i="63"/>
  <c r="A325" i="63" l="1"/>
  <c r="B327" i="63"/>
  <c r="E328" i="63"/>
  <c r="C328" i="63"/>
  <c r="B328" i="63" l="1"/>
  <c r="F328" i="63" s="1"/>
  <c r="A328" i="63" s="1"/>
  <c r="E329" i="63"/>
  <c r="C329" i="63"/>
  <c r="F327" i="63"/>
  <c r="A327" i="63" l="1"/>
  <c r="B329" i="63"/>
  <c r="C330" i="63"/>
  <c r="E330" i="63"/>
  <c r="B330" i="63" l="1"/>
  <c r="F330" i="63" s="1"/>
  <c r="A330" i="63" s="1"/>
  <c r="E331" i="63"/>
  <c r="C331" i="63"/>
  <c r="F329" i="63"/>
  <c r="A329" i="63" l="1"/>
  <c r="B331" i="63"/>
  <c r="F331" i="63" s="1"/>
  <c r="A331" i="63" s="1"/>
  <c r="C332" i="63"/>
  <c r="E332" i="63"/>
  <c r="H332" i="63" s="1"/>
  <c r="B332" i="63" l="1"/>
  <c r="E333" i="63"/>
  <c r="C333" i="63"/>
  <c r="B333" i="63" l="1"/>
  <c r="E334" i="63"/>
  <c r="C334" i="63"/>
  <c r="F332" i="63"/>
  <c r="H331" i="63"/>
  <c r="A332" i="63" l="1"/>
  <c r="H330" i="63"/>
  <c r="B334" i="63"/>
  <c r="F334" i="63" s="1"/>
  <c r="A334" i="63" s="1"/>
  <c r="E335" i="63"/>
  <c r="C335" i="63"/>
  <c r="F333" i="63"/>
  <c r="A333" i="63" l="1"/>
  <c r="B335" i="63"/>
  <c r="E336" i="63"/>
  <c r="C336" i="63"/>
  <c r="B336" i="63" l="1"/>
  <c r="F336" i="63" s="1"/>
  <c r="A336" i="63" s="1"/>
  <c r="E337" i="63"/>
  <c r="C337" i="63"/>
  <c r="F335" i="63"/>
  <c r="A335" i="63" l="1"/>
  <c r="B337" i="63"/>
  <c r="E338" i="63"/>
  <c r="C338" i="63"/>
  <c r="B338" i="63" l="1"/>
  <c r="F338" i="63" s="1"/>
  <c r="A338" i="63" s="1"/>
  <c r="C339" i="63"/>
  <c r="E339" i="63"/>
  <c r="F337" i="63"/>
  <c r="A337" i="63" l="1"/>
  <c r="B339" i="63"/>
  <c r="C340" i="63"/>
  <c r="E340" i="63"/>
  <c r="B340" i="63" l="1"/>
  <c r="F340" i="63" s="1"/>
  <c r="A340" i="63" s="1"/>
  <c r="E341" i="63"/>
  <c r="C341" i="63"/>
  <c r="F339" i="63"/>
  <c r="A339" i="63" l="1"/>
  <c r="B341" i="63"/>
  <c r="C342" i="63"/>
  <c r="E342" i="63"/>
  <c r="B342" i="63" l="1"/>
  <c r="F342" i="63" s="1"/>
  <c r="A342" i="63" s="1"/>
  <c r="C343" i="63"/>
  <c r="E343" i="63"/>
  <c r="F341" i="63"/>
  <c r="A341" i="63" l="1"/>
  <c r="B343" i="63"/>
  <c r="F343" i="63" s="1"/>
  <c r="A343" i="63" s="1"/>
  <c r="C344" i="63"/>
  <c r="E344" i="63"/>
  <c r="H344" i="63" s="1"/>
  <c r="B344" i="63" l="1"/>
  <c r="C345" i="63"/>
  <c r="E345" i="63"/>
  <c r="B345" i="63" l="1"/>
  <c r="E346" i="63"/>
  <c r="C346" i="63"/>
  <c r="F344" i="63"/>
  <c r="H343" i="63"/>
  <c r="A344" i="63" l="1"/>
  <c r="H342" i="63"/>
  <c r="B346" i="63"/>
  <c r="F346" i="63" s="1"/>
  <c r="A346" i="63" s="1"/>
  <c r="E347" i="63"/>
  <c r="C347" i="63"/>
  <c r="F345" i="63"/>
  <c r="A345" i="63" l="1"/>
  <c r="B347" i="63"/>
  <c r="E348" i="63"/>
  <c r="C348" i="63"/>
  <c r="B348" i="63" l="1"/>
  <c r="F348" i="63" s="1"/>
  <c r="A348" i="63" s="1"/>
  <c r="C349" i="63"/>
  <c r="E349" i="63"/>
  <c r="F347" i="63"/>
  <c r="A347" i="63" l="1"/>
  <c r="B349" i="63"/>
  <c r="E350" i="63"/>
  <c r="C350" i="63"/>
  <c r="B350" i="63" l="1"/>
  <c r="F350" i="63" s="1"/>
  <c r="A350" i="63" s="1"/>
  <c r="E351" i="63"/>
  <c r="C351" i="63"/>
  <c r="F349" i="63"/>
  <c r="A349" i="63" l="1"/>
  <c r="B351" i="63"/>
  <c r="C352" i="63"/>
  <c r="E352" i="63"/>
  <c r="B352" i="63" l="1"/>
  <c r="F352" i="63" s="1"/>
  <c r="A352" i="63" s="1"/>
  <c r="C353" i="63"/>
  <c r="E353" i="63"/>
  <c r="F351" i="63"/>
  <c r="A351" i="63" l="1"/>
  <c r="B353" i="63"/>
  <c r="C354" i="63"/>
  <c r="E354" i="63"/>
  <c r="B354" i="63" l="1"/>
  <c r="F354" i="63" s="1"/>
  <c r="A354" i="63" s="1"/>
  <c r="C355" i="63"/>
  <c r="E355" i="63"/>
  <c r="F353" i="63"/>
  <c r="A353" i="63" l="1"/>
  <c r="B355" i="63"/>
  <c r="F355" i="63" s="1"/>
  <c r="A355" i="63" s="1"/>
  <c r="C356" i="63"/>
  <c r="E356" i="63"/>
  <c r="H356" i="63" s="1"/>
  <c r="B356" i="63" l="1"/>
  <c r="E357" i="63"/>
  <c r="C357" i="63"/>
  <c r="B357" i="63" l="1"/>
  <c r="E358" i="63"/>
  <c r="C358" i="63"/>
  <c r="F356" i="63"/>
  <c r="H355" i="63"/>
  <c r="A356" i="63" l="1"/>
  <c r="H354" i="63"/>
  <c r="B358" i="63"/>
  <c r="F358" i="63" s="1"/>
  <c r="A358" i="63" s="1"/>
  <c r="E359" i="63"/>
  <c r="C359" i="63"/>
  <c r="F357" i="63"/>
  <c r="A357" i="63" l="1"/>
  <c r="B359" i="63"/>
  <c r="C360" i="63"/>
  <c r="E360" i="63"/>
  <c r="F359" i="63" l="1"/>
  <c r="B360" i="63"/>
  <c r="F360" i="63" s="1"/>
  <c r="A360" i="63" s="1"/>
  <c r="C361" i="63"/>
  <c r="E361" i="63"/>
  <c r="B361" i="63" l="1"/>
  <c r="C362" i="63"/>
  <c r="E362" i="63"/>
  <c r="A359" i="63"/>
  <c r="B362" i="63" l="1"/>
  <c r="F362" i="63" s="1"/>
  <c r="A362" i="63" s="1"/>
  <c r="C363" i="63"/>
  <c r="E363" i="63"/>
  <c r="F361" i="63"/>
  <c r="A361" i="63" l="1"/>
  <c r="B363" i="63"/>
  <c r="C364" i="63"/>
  <c r="E364" i="63"/>
  <c r="B364" i="63" l="1"/>
  <c r="F364" i="63" s="1"/>
  <c r="A364" i="63" s="1"/>
  <c r="E365" i="63"/>
  <c r="C365" i="63"/>
  <c r="F363" i="63"/>
  <c r="A363" i="63" l="1"/>
  <c r="B365" i="63"/>
  <c r="C366" i="63"/>
  <c r="E366" i="63"/>
  <c r="B366" i="63" l="1"/>
  <c r="F366" i="63" s="1"/>
  <c r="A366" i="63" s="1"/>
  <c r="C367" i="63"/>
  <c r="E367" i="63"/>
  <c r="F365" i="63"/>
  <c r="A365" i="63" l="1"/>
  <c r="B367" i="63"/>
  <c r="F367" i="63" s="1"/>
  <c r="A367" i="63" s="1"/>
  <c r="C368" i="63"/>
  <c r="E368" i="63"/>
  <c r="B368" i="63" l="1"/>
  <c r="C369" i="63"/>
  <c r="E369" i="63"/>
  <c r="G371" i="63" s="1"/>
  <c r="H368" i="63"/>
  <c r="F368" i="63" l="1"/>
  <c r="B369" i="63"/>
  <c r="G370" i="63" s="1"/>
  <c r="H367" i="63"/>
  <c r="A368" i="63" l="1"/>
  <c r="F369" i="63"/>
  <c r="H366" i="63"/>
  <c r="G369" i="63" s="1"/>
  <c r="D36" i="34" l="1"/>
  <c r="G21" i="34"/>
  <c r="D21" i="34"/>
  <c r="F21" i="34" s="1"/>
  <c r="H21" i="34" l="1"/>
  <c r="L21" i="34" s="1"/>
  <c r="M21" i="34" s="1"/>
  <c r="N21" i="34" s="1"/>
  <c r="F44" i="37"/>
  <c r="E44" i="37"/>
  <c r="D44" i="37"/>
  <c r="G44" i="37" s="1"/>
  <c r="H44" i="37" s="1"/>
  <c r="K38" i="37"/>
  <c r="I38" i="37"/>
  <c r="K37" i="37"/>
  <c r="I37" i="37"/>
  <c r="I35" i="37"/>
  <c r="K35" i="37" s="1"/>
  <c r="F25" i="37"/>
  <c r="E25" i="37"/>
  <c r="D25" i="37"/>
  <c r="G25" i="37" s="1"/>
  <c r="H25" i="37" s="1"/>
  <c r="K19" i="37"/>
  <c r="I19" i="37"/>
  <c r="I18" i="37"/>
  <c r="K18" i="37" s="1"/>
  <c r="I16" i="37"/>
  <c r="K16" i="37" s="1"/>
  <c r="I18" i="35"/>
  <c r="K18" i="35" s="1"/>
  <c r="I35" i="35"/>
  <c r="K35" i="35" s="1"/>
  <c r="K36" i="35" s="1"/>
  <c r="I16" i="35"/>
  <c r="K16" i="35" s="1"/>
  <c r="F44" i="35"/>
  <c r="E44" i="35"/>
  <c r="D44" i="35"/>
  <c r="G44" i="35" s="1"/>
  <c r="K38" i="35"/>
  <c r="I38" i="35"/>
  <c r="K37" i="35"/>
  <c r="I37" i="35"/>
  <c r="F25" i="35"/>
  <c r="E25" i="35"/>
  <c r="D25" i="35"/>
  <c r="G25" i="35" s="1"/>
  <c r="H25" i="35" s="1"/>
  <c r="K19" i="35"/>
  <c r="I19" i="35"/>
  <c r="G36" i="34"/>
  <c r="F36" i="34"/>
  <c r="E55" i="29"/>
  <c r="E58" i="29"/>
  <c r="E60" i="29" s="1"/>
  <c r="E61" i="29"/>
  <c r="V61" i="29"/>
  <c r="D15" i="22"/>
  <c r="F15" i="22" s="1"/>
  <c r="E15" i="22"/>
  <c r="I15" i="22"/>
  <c r="D17" i="22"/>
  <c r="D18" i="22"/>
  <c r="D19" i="22"/>
  <c r="D20" i="22"/>
  <c r="D21" i="22"/>
  <c r="D22" i="22"/>
  <c r="D23" i="22"/>
  <c r="D24" i="22"/>
  <c r="D25" i="22"/>
  <c r="D26" i="22"/>
  <c r="D27" i="22"/>
  <c r="D28" i="22"/>
  <c r="D29" i="22"/>
  <c r="D30" i="22"/>
  <c r="D31" i="22"/>
  <c r="D32" i="22"/>
  <c r="D33" i="22"/>
  <c r="D34" i="22"/>
  <c r="I16" i="22"/>
  <c r="I17" i="22"/>
  <c r="I18" i="22"/>
  <c r="I19" i="22"/>
  <c r="I20" i="22"/>
  <c r="I21" i="22"/>
  <c r="I22" i="22"/>
  <c r="I23" i="22"/>
  <c r="I24" i="22"/>
  <c r="I25" i="22"/>
  <c r="I26" i="22"/>
  <c r="I27" i="22"/>
  <c r="I28" i="22"/>
  <c r="I29" i="22"/>
  <c r="I30" i="22"/>
  <c r="I31" i="22"/>
  <c r="I32" i="22"/>
  <c r="I33" i="22"/>
  <c r="I34" i="22"/>
  <c r="J35" i="22"/>
  <c r="K35" i="22"/>
  <c r="L35" i="22"/>
  <c r="M35" i="22"/>
  <c r="N35" i="22"/>
  <c r="O35" i="22"/>
  <c r="K31" i="16"/>
  <c r="K30" i="16"/>
  <c r="K25" i="37"/>
  <c r="K17" i="37"/>
  <c r="K44" i="35"/>
  <c r="K17" i="35"/>
  <c r="K25" i="35"/>
  <c r="D38" i="34"/>
  <c r="I35" i="22" l="1"/>
  <c r="H36" i="34"/>
  <c r="L36" i="34" s="1"/>
  <c r="M36" i="34" s="1"/>
  <c r="N36" i="34" s="1"/>
  <c r="H44" i="35"/>
  <c r="L44" i="35" s="1"/>
  <c r="L25" i="35"/>
  <c r="O24" i="35" s="1"/>
  <c r="O25" i="35" s="1"/>
  <c r="D16" i="22"/>
  <c r="F16" i="22" s="1"/>
  <c r="N58" i="29"/>
  <c r="L25" i="37"/>
  <c r="G15" i="22"/>
  <c r="N43" i="35"/>
  <c r="M44" i="35" s="1"/>
  <c r="P43" i="35"/>
  <c r="O44" i="35" s="1"/>
  <c r="O24" i="37"/>
  <c r="O25" i="37" s="1"/>
  <c r="M24" i="37"/>
  <c r="M25" i="37" s="1"/>
  <c r="Q25" i="37" s="1"/>
  <c r="H15" i="22"/>
  <c r="E16" i="22"/>
  <c r="G16" i="22" s="1"/>
  <c r="H16" i="22" s="1"/>
  <c r="K36" i="37"/>
  <c r="K44" i="37"/>
  <c r="L44" i="37" s="1"/>
  <c r="M24" i="35"/>
  <c r="M25" i="35" s="1"/>
  <c r="Q25" i="35" s="1"/>
  <c r="M38" i="34" l="1"/>
  <c r="N43" i="37"/>
  <c r="M44" i="37" s="1"/>
  <c r="P43" i="37"/>
  <c r="O44" i="37" s="1"/>
  <c r="Q44" i="35"/>
  <c r="N38" i="34"/>
  <c r="E17" i="22"/>
  <c r="G17" i="22" s="1"/>
  <c r="H17" i="22" s="1"/>
  <c r="F17" i="22"/>
  <c r="Q44" i="37" l="1"/>
  <c r="E18" i="22"/>
  <c r="G18" i="22" s="1"/>
  <c r="H18" i="22" s="1"/>
  <c r="F18" i="22"/>
  <c r="E19" i="22" l="1"/>
  <c r="F19" i="22"/>
  <c r="F20" i="22" l="1"/>
  <c r="E20" i="22"/>
  <c r="G20" i="22" s="1"/>
  <c r="H20" i="22" s="1"/>
  <c r="G19" i="22"/>
  <c r="H19" i="22" l="1"/>
  <c r="E21" i="22"/>
  <c r="G21" i="22" s="1"/>
  <c r="H21" i="22" s="1"/>
  <c r="F21" i="22"/>
  <c r="E22" i="22" l="1"/>
  <c r="G22" i="22" s="1"/>
  <c r="H22" i="22" s="1"/>
  <c r="F22" i="22"/>
  <c r="E23" i="22" l="1"/>
  <c r="G23" i="22" s="1"/>
  <c r="H23" i="22" s="1"/>
  <c r="F23" i="22"/>
  <c r="F24" i="22" l="1"/>
  <c r="E24" i="22"/>
  <c r="G24" i="22" s="1"/>
  <c r="H24" i="22" s="1"/>
  <c r="E25" i="22" l="1"/>
  <c r="G25" i="22" s="1"/>
  <c r="H25" i="22" s="1"/>
  <c r="F25" i="22"/>
  <c r="E26" i="22" l="1"/>
  <c r="G26" i="22" s="1"/>
  <c r="H26" i="22" s="1"/>
  <c r="F26" i="22"/>
  <c r="E27" i="22" l="1"/>
  <c r="G27" i="22" s="1"/>
  <c r="H27" i="22" s="1"/>
  <c r="F27" i="22"/>
  <c r="F28" i="22" l="1"/>
  <c r="E28" i="22"/>
  <c r="G28" i="22" s="1"/>
  <c r="H28" i="22" s="1"/>
  <c r="E29" i="22" l="1"/>
  <c r="G29" i="22" s="1"/>
  <c r="H29" i="22" s="1"/>
  <c r="F29" i="22"/>
  <c r="E30" i="22" l="1"/>
  <c r="G30" i="22" s="1"/>
  <c r="H30" i="22" s="1"/>
  <c r="F30" i="22"/>
  <c r="E31" i="22" l="1"/>
  <c r="G31" i="22" s="1"/>
  <c r="H31" i="22" s="1"/>
  <c r="F31" i="22"/>
  <c r="F32" i="22" l="1"/>
  <c r="E32" i="22"/>
  <c r="G32" i="22" s="1"/>
  <c r="H32" i="22" s="1"/>
  <c r="E33" i="22" l="1"/>
  <c r="G33" i="22" s="1"/>
  <c r="H33" i="22" s="1"/>
  <c r="F33" i="22"/>
  <c r="E34" i="22" l="1"/>
  <c r="F34" i="22"/>
  <c r="G34" i="22" l="1"/>
  <c r="E35" i="22"/>
  <c r="F35" i="22" s="1"/>
  <c r="H34" i="22" l="1"/>
  <c r="G35" i="22"/>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3.xml><?xml version="1.0" encoding="utf-8"?>
<comments xmlns="http://schemas.openxmlformats.org/spreadsheetml/2006/main">
  <authors>
    <author>aps-05</author>
    <author>aps-14</author>
  </authors>
  <commentList>
    <comment ref="D5" authorId="0" shapeId="0">
      <text>
        <r>
          <rPr>
            <sz val="9"/>
            <color indexed="10"/>
            <rFont val="ＭＳ Ｐゴシック"/>
            <family val="3"/>
            <charset val="128"/>
          </rPr>
          <t>年度途中からの開所となる場合，１年目の予想表は４月１日からとならない。</t>
        </r>
      </text>
    </comment>
    <comment ref="C7" authorId="1" shapeId="0">
      <text>
        <r>
          <rPr>
            <sz val="9"/>
            <color indexed="10"/>
            <rFont val="ＭＳ Ｐゴシック"/>
            <family val="3"/>
            <charset val="128"/>
          </rPr>
          <t>内訳の別紙は様式任意</t>
        </r>
      </text>
    </comment>
    <comment ref="C17" authorId="1" shapeId="0">
      <text>
        <r>
          <rPr>
            <sz val="9"/>
            <color indexed="10"/>
            <rFont val="ＭＳ Ｐゴシック"/>
            <family val="3"/>
            <charset val="128"/>
          </rPr>
          <t>内訳の別紙は様式任意</t>
        </r>
      </text>
    </comment>
    <comment ref="D23" authorId="1" shapeId="0">
      <text>
        <r>
          <rPr>
            <sz val="9"/>
            <color indexed="10"/>
            <rFont val="ＭＳ Ｐゴシック"/>
            <family val="3"/>
            <charset val="128"/>
          </rPr>
          <t>詳しく記入すること</t>
        </r>
      </text>
    </comment>
    <comment ref="D33" authorId="1" shapeId="0">
      <text>
        <r>
          <rPr>
            <sz val="9"/>
            <color indexed="10"/>
            <rFont val="ＭＳ Ｐゴシック"/>
            <family val="3"/>
            <charset val="128"/>
          </rPr>
          <t>詳しく記入すること</t>
        </r>
      </text>
    </comment>
  </commentList>
</comments>
</file>

<file path=xl/comments4.xml><?xml version="1.0" encoding="utf-8"?>
<comments xmlns="http://schemas.openxmlformats.org/spreadsheetml/2006/main">
  <authors>
    <author>作成者</author>
  </authors>
  <commentList>
    <comment ref="Z25" authorId="0" shapeId="0">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5.xml><?xml version="1.0" encoding="utf-8"?>
<comments xmlns="http://schemas.openxmlformats.org/spreadsheetml/2006/main">
  <authors>
    <author>佐藤　隆昭</author>
  </authors>
  <commentList>
    <comment ref="G25" authorId="0" shapeId="0">
      <text>
        <r>
          <rPr>
            <b/>
            <sz val="14"/>
            <color indexed="10"/>
            <rFont val="ＭＳ Ｐゴシック"/>
            <family val="3"/>
            <charset val="128"/>
          </rPr>
          <t>耐震診断費は対象外経費とすること。</t>
        </r>
      </text>
    </comment>
  </commentList>
</comments>
</file>

<file path=xl/comments6.xml><?xml version="1.0" encoding="utf-8"?>
<comments xmlns="http://schemas.openxmlformats.org/spreadsheetml/2006/main">
  <authors>
    <author>火口　博行</author>
    <author>aps-05</author>
    <author>金田　エリ</author>
  </authors>
  <commentList>
    <comment ref="I5" authorId="0" shapeId="0">
      <text>
        <r>
          <rPr>
            <b/>
            <sz val="9"/>
            <color indexed="81"/>
            <rFont val="ＭＳ Ｐゴシック"/>
            <family val="3"/>
            <charset val="128"/>
          </rPr>
          <t>定員を記載</t>
        </r>
      </text>
    </comment>
    <comment ref="I6" authorId="0" shapeId="0">
      <text>
        <r>
          <rPr>
            <b/>
            <sz val="9"/>
            <color indexed="81"/>
            <rFont val="ＭＳ Ｐゴシック"/>
            <family val="3"/>
            <charset val="128"/>
          </rPr>
          <t>定員を記載</t>
        </r>
        <r>
          <rPr>
            <sz val="9"/>
            <color indexed="81"/>
            <rFont val="ＭＳ Ｐゴシック"/>
            <family val="3"/>
            <charset val="128"/>
          </rPr>
          <t xml:space="preserve">
</t>
        </r>
      </text>
    </comment>
    <comment ref="D17" authorId="1" shapeId="0">
      <text>
        <r>
          <rPr>
            <sz val="11"/>
            <color indexed="10"/>
            <rFont val="ＭＳ Ｐゴシック"/>
            <family val="3"/>
            <charset val="128"/>
          </rPr>
          <t>監理料</t>
        </r>
      </text>
    </comment>
    <comment ref="G17" authorId="2" shapeId="0">
      <text>
        <r>
          <rPr>
            <sz val="10"/>
            <color indexed="10"/>
            <rFont val="MS P ゴシック"/>
            <family val="3"/>
            <charset val="128"/>
          </rPr>
          <t>監理料
（本体工事費（実支出額）の2.6%が限度額）</t>
        </r>
        <r>
          <rPr>
            <sz val="10"/>
            <color indexed="81"/>
            <rFont val="MS P ゴシック"/>
            <family val="3"/>
            <charset val="128"/>
          </rPr>
          <t xml:space="preserve">
</t>
        </r>
      </text>
    </comment>
    <comment ref="D18" authorId="0" shapeId="0">
      <text>
        <r>
          <rPr>
            <sz val="9"/>
            <color indexed="10"/>
            <rFont val="ＭＳ Ｐゴシック"/>
            <family val="3"/>
            <charset val="128"/>
          </rPr>
          <t>内示後に契約を結び実施するもの</t>
        </r>
        <r>
          <rPr>
            <sz val="9"/>
            <color indexed="81"/>
            <rFont val="ＭＳ Ｐゴシック"/>
            <family val="3"/>
            <charset val="128"/>
          </rPr>
          <t xml:space="preserve">
</t>
        </r>
      </text>
    </comment>
    <comment ref="D30" authorId="0" shapeId="0">
      <text>
        <r>
          <rPr>
            <sz val="9"/>
            <color indexed="10"/>
            <rFont val="ＭＳ Ｐゴシック"/>
            <family val="3"/>
            <charset val="128"/>
          </rPr>
          <t xml:space="preserve">「実支出額算定表」の内容を転記(幼稚園部分）
</t>
        </r>
      </text>
    </comment>
    <comment ref="G30" authorId="0" shapeId="0">
      <text>
        <r>
          <rPr>
            <sz val="9"/>
            <color indexed="10"/>
            <rFont val="ＭＳ Ｐゴシック"/>
            <family val="3"/>
            <charset val="128"/>
          </rPr>
          <t xml:space="preserve">「実支出額算定表」の内容を転記(幼稚園部分）
</t>
        </r>
      </text>
    </comment>
    <comment ref="D32" authorId="1" shapeId="0">
      <text>
        <r>
          <rPr>
            <sz val="11"/>
            <color indexed="10"/>
            <rFont val="ＭＳ Ｐゴシック"/>
            <family val="3"/>
            <charset val="128"/>
          </rPr>
          <t>監理料</t>
        </r>
      </text>
    </comment>
    <comment ref="D33" authorId="0" shapeId="0">
      <text>
        <r>
          <rPr>
            <sz val="9"/>
            <color indexed="10"/>
            <rFont val="ＭＳ Ｐゴシック"/>
            <family val="3"/>
            <charset val="128"/>
          </rPr>
          <t>内示後に契約を結び実施するもの</t>
        </r>
        <r>
          <rPr>
            <sz val="9"/>
            <color indexed="81"/>
            <rFont val="ＭＳ Ｐゴシック"/>
            <family val="3"/>
            <charset val="128"/>
          </rPr>
          <t xml:space="preserve">
</t>
        </r>
      </text>
    </comment>
  </commentList>
</comments>
</file>

<file path=xl/comments7.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8.xml><?xml version="1.0" encoding="utf-8"?>
<comments xmlns="http://schemas.openxmlformats.org/spreadsheetml/2006/main">
  <authors>
    <author>aps-05</author>
  </authors>
  <commentList>
    <comment ref="D16" authorId="0" shapeId="0">
      <text>
        <r>
          <rPr>
            <sz val="11"/>
            <color indexed="10"/>
            <rFont val="ＭＳ Ｐゴシック"/>
            <family val="3"/>
            <charset val="128"/>
          </rPr>
          <t>工事費合計</t>
        </r>
      </text>
    </comment>
    <comment ref="E16" authorId="0" shapeId="0">
      <text>
        <r>
          <rPr>
            <sz val="11"/>
            <color indexed="10"/>
            <rFont val="ＭＳ Ｐゴシック"/>
            <family val="3"/>
            <charset val="128"/>
          </rPr>
          <t>工事費－対象外経費（外構工事費等）</t>
        </r>
      </text>
    </comment>
    <comment ref="D17" authorId="0" shapeId="0">
      <text>
        <r>
          <rPr>
            <sz val="11"/>
            <color indexed="10"/>
            <rFont val="ＭＳ Ｐゴシック"/>
            <family val="3"/>
            <charset val="128"/>
          </rPr>
          <t>設計・監理料</t>
        </r>
      </text>
    </comment>
    <comment ref="E17" authorId="0" shapeId="0">
      <text>
        <r>
          <rPr>
            <sz val="11"/>
            <color indexed="10"/>
            <rFont val="ＭＳ Ｐゴシック"/>
            <family val="3"/>
            <charset val="128"/>
          </rPr>
          <t>監理料
（工事費の2.6%が限度額）</t>
        </r>
      </text>
    </comment>
    <comment ref="D35" authorId="0" shapeId="0">
      <text>
        <r>
          <rPr>
            <sz val="11"/>
            <color indexed="10"/>
            <rFont val="ＭＳ Ｐゴシック"/>
            <family val="3"/>
            <charset val="128"/>
          </rPr>
          <t>工事費合計</t>
        </r>
      </text>
    </comment>
    <comment ref="E35" authorId="0" shapeId="0">
      <text>
        <r>
          <rPr>
            <sz val="11"/>
            <color indexed="10"/>
            <rFont val="ＭＳ Ｐゴシック"/>
            <family val="3"/>
            <charset val="128"/>
          </rPr>
          <t>工事費－対象外経費（外構工事費等）</t>
        </r>
      </text>
    </comment>
    <comment ref="D36" authorId="0" shapeId="0">
      <text>
        <r>
          <rPr>
            <sz val="11"/>
            <color indexed="10"/>
            <rFont val="ＭＳ Ｐゴシック"/>
            <family val="3"/>
            <charset val="128"/>
          </rPr>
          <t>設計・監理料</t>
        </r>
      </text>
    </comment>
    <comment ref="E36" authorId="0" shapeId="0">
      <text>
        <r>
          <rPr>
            <sz val="11"/>
            <color indexed="10"/>
            <rFont val="ＭＳ Ｐゴシック"/>
            <family val="3"/>
            <charset val="128"/>
          </rPr>
          <t>監理料
（工事費の2.6%が限度額）</t>
        </r>
      </text>
    </comment>
  </commentList>
</comments>
</file>

<file path=xl/comments9.xml><?xml version="1.0" encoding="utf-8"?>
<comments xmlns="http://schemas.openxmlformats.org/spreadsheetml/2006/main">
  <authors>
    <author>aps-12</author>
    <author>佐藤　隆昭</author>
  </authors>
  <commentList>
    <comment ref="E16" authorId="0" shapeId="0">
      <text>
        <r>
          <rPr>
            <sz val="9"/>
            <color indexed="10"/>
            <rFont val="ＭＳ Ｐゴシック"/>
            <family val="3"/>
            <charset val="128"/>
          </rPr>
          <t>固定していない家具や備品（消火器・カーテン等）などが該当します。</t>
        </r>
      </text>
    </comment>
    <comment ref="O35" authorId="1" shapeId="0">
      <text>
        <r>
          <rPr>
            <sz val="9"/>
            <color indexed="10"/>
            <rFont val="ＭＳ Ｐゴシック"/>
            <family val="3"/>
            <charset val="128"/>
          </rPr>
          <t>（工事費の2.6%が限度額）</t>
        </r>
      </text>
    </comment>
    <comment ref="J36" authorId="1" shapeId="0">
      <text>
        <r>
          <rPr>
            <sz val="9"/>
            <color indexed="81"/>
            <rFont val="ＭＳ Ｐゴシック"/>
            <family val="3"/>
            <charset val="128"/>
          </rPr>
          <t>①基本計画業務
②関連手続費用　建築確認申請等諸手続
③諸経費</t>
        </r>
      </text>
    </comment>
  </commentList>
</comments>
</file>

<file path=xl/sharedStrings.xml><?xml version="1.0" encoding="utf-8"?>
<sst xmlns="http://schemas.openxmlformats.org/spreadsheetml/2006/main" count="2871" uniqueCount="1527">
  <si>
    <t>返済回数</t>
    <rPh sb="0" eb="2">
      <t>ヘンサイ</t>
    </rPh>
    <rPh sb="2" eb="4">
      <t>カイスウ</t>
    </rPh>
    <phoneticPr fontId="2"/>
  </si>
  <si>
    <t>返済年度</t>
    <rPh sb="0" eb="2">
      <t>ヘンサイ</t>
    </rPh>
    <rPh sb="2" eb="4">
      <t>ネンド</t>
    </rPh>
    <phoneticPr fontId="2"/>
  </si>
  <si>
    <t>元金</t>
    <rPh sb="0" eb="2">
      <t>ガンキン</t>
    </rPh>
    <phoneticPr fontId="2"/>
  </si>
  <si>
    <t>償　　還　　財　　源　　内　　訳</t>
    <rPh sb="0" eb="1">
      <t>ツグナ</t>
    </rPh>
    <rPh sb="3" eb="4">
      <t>メグ</t>
    </rPh>
    <rPh sb="6" eb="7">
      <t>ザイ</t>
    </rPh>
    <rPh sb="9" eb="10">
      <t>ミナモト</t>
    </rPh>
    <rPh sb="12" eb="13">
      <t>ウチ</t>
    </rPh>
    <rPh sb="15" eb="16">
      <t>ヤク</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</si>
  <si>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</si>
  <si>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</si>
  <si>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</si>
  <si>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</si>
  <si>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</si>
  <si>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</si>
  <si>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</si>
  <si>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</si>
  <si>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</si>
  <si>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</si>
  <si>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自己所有地</t>
    <rPh sb="0" eb="2">
      <t>ジコ</t>
    </rPh>
    <rPh sb="2" eb="4">
      <t>ショユウ</t>
    </rPh>
    <rPh sb="4" eb="5">
      <t>チ</t>
    </rPh>
    <phoneticPr fontId="2"/>
  </si>
  <si>
    <t>地上権設定</t>
    <rPh sb="0" eb="3">
      <t>チジョウケン</t>
    </rPh>
    <rPh sb="3" eb="5">
      <t>セッテイ</t>
    </rPh>
    <phoneticPr fontId="2"/>
  </si>
  <si>
    <t>新</t>
    <rPh sb="0" eb="1">
      <t>シン</t>
    </rPh>
    <phoneticPr fontId="2"/>
  </si>
  <si>
    <t>旧</t>
    <rPh sb="0" eb="1">
      <t>キュウ</t>
    </rPh>
    <phoneticPr fontId="2"/>
  </si>
  <si>
    <t>設備室名</t>
    <rPh sb="0" eb="2">
      <t>セツビ</t>
    </rPh>
    <rPh sb="2" eb="3">
      <t>シツ</t>
    </rPh>
    <rPh sb="3" eb="4">
      <t>メイ</t>
    </rPh>
    <phoneticPr fontId="2"/>
  </si>
  <si>
    <t>面積（床面積）</t>
    <rPh sb="0" eb="2">
      <t>メンセキ</t>
    </rPh>
    <rPh sb="3" eb="4">
      <t>ユカ</t>
    </rPh>
    <rPh sb="4" eb="6">
      <t>メンセキ</t>
    </rPh>
    <phoneticPr fontId="2"/>
  </si>
  <si>
    <t>最低基準面積</t>
    <rPh sb="0" eb="2">
      <t>サイテイ</t>
    </rPh>
    <rPh sb="2" eb="4">
      <t>キジュン</t>
    </rPh>
    <rPh sb="4" eb="6">
      <t>メンセキ</t>
    </rPh>
    <phoneticPr fontId="2"/>
  </si>
  <si>
    <t>敷</t>
    <rPh sb="0" eb="1">
      <t>シキ</t>
    </rPh>
    <phoneticPr fontId="2"/>
  </si>
  <si>
    <t>地</t>
    <rPh sb="0" eb="1">
      <t>チ</t>
    </rPh>
    <phoneticPr fontId="2"/>
  </si>
  <si>
    <t>そ　の　他</t>
    <rPh sb="4" eb="5">
      <t>タ</t>
    </rPh>
    <phoneticPr fontId="2"/>
  </si>
  <si>
    <t>賃　貸　借</t>
    <rPh sb="0" eb="1">
      <t>チン</t>
    </rPh>
    <rPh sb="2" eb="3">
      <t>カシ</t>
    </rPh>
    <rPh sb="4" eb="5">
      <t>シャク</t>
    </rPh>
    <phoneticPr fontId="2"/>
  </si>
  <si>
    <t>円（年間）</t>
    <rPh sb="0" eb="1">
      <t>エン</t>
    </rPh>
    <rPh sb="2" eb="4">
      <t>ネンカン</t>
    </rPh>
    <phoneticPr fontId="2"/>
  </si>
  <si>
    <t>小　　　計</t>
    <rPh sb="0" eb="1">
      <t>ショウ</t>
    </rPh>
    <rPh sb="4" eb="5">
      <t>ケイ</t>
    </rPh>
    <phoneticPr fontId="2"/>
  </si>
  <si>
    <t>食　　　堂</t>
    <rPh sb="0" eb="1">
      <t>ショク</t>
    </rPh>
    <rPh sb="4" eb="5">
      <t>ドウ</t>
    </rPh>
    <phoneticPr fontId="2"/>
  </si>
  <si>
    <t>保　育　室</t>
    <rPh sb="0" eb="1">
      <t>タモツ</t>
    </rPh>
    <rPh sb="2" eb="3">
      <t>イク</t>
    </rPh>
    <rPh sb="4" eb="5">
      <t>シツ</t>
    </rPh>
    <phoneticPr fontId="2"/>
  </si>
  <si>
    <t>遊　戯　室</t>
    <rPh sb="0" eb="1">
      <t>ユウ</t>
    </rPh>
    <rPh sb="2" eb="3">
      <t>ギ</t>
    </rPh>
    <rPh sb="4" eb="5">
      <t>シツ</t>
    </rPh>
    <phoneticPr fontId="2"/>
  </si>
  <si>
    <t>調　理　室</t>
    <rPh sb="0" eb="1">
      <t>チョウ</t>
    </rPh>
    <rPh sb="2" eb="3">
      <t>リ</t>
    </rPh>
    <rPh sb="4" eb="5">
      <t>シツ</t>
    </rPh>
    <phoneticPr fontId="2"/>
  </si>
  <si>
    <t>調　乳　室</t>
    <rPh sb="0" eb="1">
      <t>チョウ</t>
    </rPh>
    <rPh sb="2" eb="3">
      <t>ニュウ</t>
    </rPh>
    <rPh sb="4" eb="5">
      <t>シツ</t>
    </rPh>
    <phoneticPr fontId="2"/>
  </si>
  <si>
    <t>医　務　室</t>
    <rPh sb="0" eb="1">
      <t>イ</t>
    </rPh>
    <rPh sb="2" eb="3">
      <t>ツトム</t>
    </rPh>
    <rPh sb="4" eb="5">
      <t>シツ</t>
    </rPh>
    <phoneticPr fontId="2"/>
  </si>
  <si>
    <t>事　務　室</t>
    <rPh sb="0" eb="1">
      <t>コト</t>
    </rPh>
    <rPh sb="2" eb="3">
      <t>ツトム</t>
    </rPh>
    <rPh sb="4" eb="5">
      <t>シツ</t>
    </rPh>
    <phoneticPr fontId="2"/>
  </si>
  <si>
    <t>休　憩　室</t>
    <rPh sb="0" eb="1">
      <t>キュウ</t>
    </rPh>
    <rPh sb="2" eb="3">
      <t>イコイ</t>
    </rPh>
    <rPh sb="4" eb="5">
      <t>シツ</t>
    </rPh>
    <phoneticPr fontId="2"/>
  </si>
  <si>
    <t>個</t>
    <rPh sb="0" eb="1">
      <t>コ</t>
    </rPh>
    <phoneticPr fontId="2"/>
  </si>
  <si>
    <t>最　　　低　　　基　　　準　　　調　　　書</t>
    <rPh sb="0" eb="1">
      <t>サイ</t>
    </rPh>
    <rPh sb="4" eb="5">
      <t>テイ</t>
    </rPh>
    <rPh sb="8" eb="9">
      <t>モト</t>
    </rPh>
    <rPh sb="12" eb="13">
      <t>ジュン</t>
    </rPh>
    <rPh sb="16" eb="17">
      <t>チョウ</t>
    </rPh>
    <rPh sb="20" eb="21">
      <t>ショ</t>
    </rPh>
    <phoneticPr fontId="2"/>
  </si>
  <si>
    <t>定</t>
    <rPh sb="0" eb="1">
      <t>サダム</t>
    </rPh>
    <phoneticPr fontId="2"/>
  </si>
  <si>
    <t>員</t>
    <rPh sb="0" eb="1">
      <t>イン</t>
    </rPh>
    <phoneticPr fontId="2"/>
  </si>
  <si>
    <t>現</t>
    <rPh sb="0" eb="1">
      <t>ウツツ</t>
    </rPh>
    <phoneticPr fontId="2"/>
  </si>
  <si>
    <t>年　齢　別　の　内　訳</t>
    <rPh sb="0" eb="1">
      <t>トシ</t>
    </rPh>
    <rPh sb="2" eb="3">
      <t>ヨワイ</t>
    </rPh>
    <rPh sb="4" eb="5">
      <t>ベツ</t>
    </rPh>
    <rPh sb="8" eb="9">
      <t>ウチ</t>
    </rPh>
    <rPh sb="10" eb="11">
      <t>ヤク</t>
    </rPh>
    <phoneticPr fontId="2"/>
  </si>
  <si>
    <t>整備前の定員</t>
    <rPh sb="0" eb="2">
      <t>セイビ</t>
    </rPh>
    <rPh sb="2" eb="3">
      <t>マエ</t>
    </rPh>
    <rPh sb="4" eb="6">
      <t>テイイン</t>
    </rPh>
    <phoneticPr fontId="2"/>
  </si>
  <si>
    <t>整備前の現員</t>
    <rPh sb="0" eb="2">
      <t>セイビ</t>
    </rPh>
    <rPh sb="2" eb="3">
      <t>マエ</t>
    </rPh>
    <rPh sb="4" eb="6">
      <t>ゲンイン</t>
    </rPh>
    <phoneticPr fontId="2"/>
  </si>
  <si>
    <t>０歳児　　　　　　　　人</t>
    <rPh sb="1" eb="3">
      <t>サイジ</t>
    </rPh>
    <rPh sb="11" eb="12">
      <t>ニン</t>
    </rPh>
    <phoneticPr fontId="2"/>
  </si>
  <si>
    <t>１歳児　　　　　　　　人</t>
    <rPh sb="1" eb="3">
      <t>サイジ</t>
    </rPh>
    <rPh sb="11" eb="12">
      <t>ニン</t>
    </rPh>
    <phoneticPr fontId="2"/>
  </si>
  <si>
    <t>２歳児　　　　　　　　人</t>
    <rPh sb="1" eb="3">
      <t>サイジ</t>
    </rPh>
    <rPh sb="11" eb="12">
      <t>ニン</t>
    </rPh>
    <phoneticPr fontId="2"/>
  </si>
  <si>
    <t>３歳児　　　　　　　　人</t>
    <rPh sb="1" eb="3">
      <t>サイジ</t>
    </rPh>
    <rPh sb="11" eb="12">
      <t>ニン</t>
    </rPh>
    <phoneticPr fontId="2"/>
  </si>
  <si>
    <t>合計　 　 　　　　　　人</t>
    <rPh sb="0" eb="2">
      <t>ゴウケイ</t>
    </rPh>
    <rPh sb="12" eb="13">
      <t>ニン</t>
    </rPh>
    <phoneticPr fontId="2"/>
  </si>
  <si>
    <t>０歳児　　　　　　　人</t>
    <rPh sb="1" eb="3">
      <t>サイジ</t>
    </rPh>
    <rPh sb="10" eb="11">
      <t>ニン</t>
    </rPh>
    <phoneticPr fontId="2"/>
  </si>
  <si>
    <t>１歳児　　　　　　　人</t>
    <rPh sb="1" eb="3">
      <t>サイジ</t>
    </rPh>
    <rPh sb="10" eb="11">
      <t>ニン</t>
    </rPh>
    <phoneticPr fontId="2"/>
  </si>
  <si>
    <t>３歳児　　　　　　　人</t>
    <rPh sb="1" eb="3">
      <t>サイジ</t>
    </rPh>
    <rPh sb="10" eb="11">
      <t>ニン</t>
    </rPh>
    <phoneticPr fontId="2"/>
  </si>
  <si>
    <t>合計　　　　　　　　人</t>
    <rPh sb="0" eb="2">
      <t>ゴウケイ</t>
    </rPh>
    <rPh sb="10" eb="11">
      <t>ニン</t>
    </rPh>
    <phoneticPr fontId="2"/>
  </si>
  <si>
    <t>２歳児　　　　　　　人</t>
    <rPh sb="1" eb="3">
      <t>サイジ</t>
    </rPh>
    <rPh sb="10" eb="11">
      <t>ニン</t>
    </rPh>
    <phoneticPr fontId="2"/>
  </si>
  <si>
    <t>整備後の定員等</t>
    <rPh sb="0" eb="2">
      <t>セイビ</t>
    </rPh>
    <rPh sb="2" eb="3">
      <t>ゴ</t>
    </rPh>
    <rPh sb="4" eb="6">
      <t>テイイン</t>
    </rPh>
    <rPh sb="6" eb="7">
      <t>トウ</t>
    </rPh>
    <phoneticPr fontId="2"/>
  </si>
  <si>
    <t>区域の区</t>
    <rPh sb="0" eb="2">
      <t>クイキ</t>
    </rPh>
    <rPh sb="3" eb="4">
      <t>ク</t>
    </rPh>
    <phoneticPr fontId="2"/>
  </si>
  <si>
    <t>・市補助金</t>
    <rPh sb="1" eb="2">
      <t>シ</t>
    </rPh>
    <rPh sb="2" eb="5">
      <t>ホジョキン</t>
    </rPh>
    <phoneticPr fontId="2"/>
  </si>
  <si>
    <t>屋外遊戯場</t>
    <rPh sb="0" eb="2">
      <t>オクガイ</t>
    </rPh>
    <rPh sb="2" eb="4">
      <t>ユウギ</t>
    </rPh>
    <rPh sb="4" eb="5">
      <t>バ</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</si>
  <si>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</si>
  <si>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</si>
  <si>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　・施設整備費</t>
    <rPh sb="2" eb="4">
      <t>シセツ</t>
    </rPh>
    <rPh sb="4" eb="6">
      <t>セイビ</t>
    </rPh>
    <rPh sb="6" eb="7">
      <t>ヒ</t>
    </rPh>
    <phoneticPr fontId="2"/>
  </si>
  <si>
    <t>　・工事事務費／設計料加算</t>
    <rPh sb="2" eb="4">
      <t>コウジ</t>
    </rPh>
    <rPh sb="4" eb="7">
      <t>ジムヒ</t>
    </rPh>
    <rPh sb="8" eb="10">
      <t>セッケイ</t>
    </rPh>
    <rPh sb="10" eb="11">
      <t>リョウ</t>
    </rPh>
    <rPh sb="11" eb="13">
      <t>カサン</t>
    </rPh>
    <phoneticPr fontId="2"/>
  </si>
  <si>
    <t>黄色のセルのみ入力すること</t>
    <rPh sb="0" eb="2">
      <t>キイロ</t>
    </rPh>
    <rPh sb="7" eb="9">
      <t>ニュウリョク</t>
    </rPh>
    <phoneticPr fontId="2"/>
  </si>
  <si>
    <t>（設置者の名称）</t>
    <rPh sb="1" eb="3">
      <t>セッチ</t>
    </rPh>
    <rPh sb="3" eb="4">
      <t>シャ</t>
    </rPh>
    <rPh sb="5" eb="7">
      <t>メイショウ</t>
    </rPh>
    <phoneticPr fontId="2"/>
  </si>
  <si>
    <t>（施設の名称）</t>
    <rPh sb="1" eb="3">
      <t>シセツ</t>
    </rPh>
    <rPh sb="4" eb="6">
      <t>メイショウ</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</si>
  <si>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</si>
  <si>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機構等借入金</t>
    <rPh sb="0" eb="2">
      <t>キコウ</t>
    </rPh>
    <rPh sb="2" eb="3">
      <t>トウ</t>
    </rPh>
    <rPh sb="3" eb="6">
      <t>カリイレキン</t>
    </rPh>
    <phoneticPr fontId="2"/>
  </si>
  <si>
    <t>国・都道府県　補助金・交付金</t>
    <rPh sb="0" eb="1">
      <t>クニ</t>
    </rPh>
    <rPh sb="2" eb="6">
      <t>トドウフケン</t>
    </rPh>
    <rPh sb="7" eb="9">
      <t>ホジョ</t>
    </rPh>
    <rPh sb="9" eb="10">
      <t>キン</t>
    </rPh>
    <rPh sb="11" eb="13">
      <t>コウフ</t>
    </rPh>
    <rPh sb="13" eb="14">
      <t>キン</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</si>
  <si>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</si>
  <si>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</si>
  <si>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□整備計画の提出を議決した理事会等の議事録</t>
    <rPh sb="1" eb="3">
      <t>セイビ</t>
    </rPh>
    <rPh sb="3" eb="5">
      <t>ケイカク</t>
    </rPh>
    <rPh sb="6" eb="8">
      <t>テイシュツ</t>
    </rPh>
    <rPh sb="9" eb="11">
      <t>ギケツ</t>
    </rPh>
    <rPh sb="13" eb="16">
      <t>リジカイ</t>
    </rPh>
    <rPh sb="16" eb="17">
      <t>トウ</t>
    </rPh>
    <rPh sb="18" eb="21">
      <t>ギジロク</t>
    </rPh>
    <phoneticPr fontId="2"/>
  </si>
  <si>
    <t>着工予定年月日</t>
    <rPh sb="0" eb="2">
      <t>チャッコウ</t>
    </rPh>
    <rPh sb="2" eb="4">
      <t>ヨテイ</t>
    </rPh>
    <rPh sb="4" eb="6">
      <t>ネンゲツ</t>
    </rPh>
    <rPh sb="6" eb="7">
      <t>ヒ</t>
    </rPh>
    <phoneticPr fontId="2"/>
  </si>
  <si>
    <t>保育士</t>
    <rPh sb="0" eb="2">
      <t>ホイク</t>
    </rPh>
    <rPh sb="2" eb="3">
      <t>シ</t>
    </rPh>
    <phoneticPr fontId="2"/>
  </si>
  <si>
    <t>計</t>
    <rPh sb="0" eb="1">
      <t>ケイ</t>
    </rPh>
    <phoneticPr fontId="2"/>
  </si>
  <si>
    <t>職　種</t>
    <rPh sb="0" eb="1">
      <t>ショク</t>
    </rPh>
    <rPh sb="2" eb="3">
      <t>タネ</t>
    </rPh>
    <phoneticPr fontId="2"/>
  </si>
  <si>
    <t>経験年数</t>
    <rPh sb="0" eb="2">
      <t>ケイケン</t>
    </rPh>
    <rPh sb="2" eb="4">
      <t>ネンスウ</t>
    </rPh>
    <phoneticPr fontId="2"/>
  </si>
  <si>
    <t>0年</t>
    <rPh sb="1" eb="2">
      <t>ネン</t>
    </rPh>
    <phoneticPr fontId="2"/>
  </si>
  <si>
    <t>1～3年</t>
    <rPh sb="3" eb="4">
      <t>ネン</t>
    </rPh>
    <phoneticPr fontId="2"/>
  </si>
  <si>
    <t>4～6年</t>
    <rPh sb="3" eb="4">
      <t>ネン</t>
    </rPh>
    <phoneticPr fontId="2"/>
  </si>
  <si>
    <t>7～9年</t>
    <rPh sb="3" eb="4">
      <t>ネン</t>
    </rPh>
    <phoneticPr fontId="2"/>
  </si>
  <si>
    <t>10～12年</t>
    <rPh sb="5" eb="6">
      <t>ネン</t>
    </rPh>
    <phoneticPr fontId="2"/>
  </si>
  <si>
    <t>13～15年</t>
    <rPh sb="5" eb="6">
      <t>ネン</t>
    </rPh>
    <phoneticPr fontId="2"/>
  </si>
  <si>
    <t>通常駐車台数</t>
    <rPh sb="0" eb="2">
      <t>ツウジョウ</t>
    </rPh>
    <rPh sb="2" eb="4">
      <t>チュウシャ</t>
    </rPh>
    <rPh sb="4" eb="6">
      <t>ダイスウ</t>
    </rPh>
    <phoneticPr fontId="2"/>
  </si>
  <si>
    <t>最大駐車可能台数</t>
    <rPh sb="0" eb="2">
      <t>サイダイ</t>
    </rPh>
    <rPh sb="2" eb="4">
      <t>チュウシャ</t>
    </rPh>
    <rPh sb="4" eb="6">
      <t>カノウ</t>
    </rPh>
    <rPh sb="6" eb="8">
      <t>ダイスウ</t>
    </rPh>
    <phoneticPr fontId="2"/>
  </si>
  <si>
    <t>保護者用</t>
    <rPh sb="0" eb="4">
      <t>ホゴシャヨウ</t>
    </rPh>
    <phoneticPr fontId="2"/>
  </si>
  <si>
    <t>職員用</t>
    <rPh sb="0" eb="3">
      <t>ショクインヨウ</t>
    </rPh>
    <phoneticPr fontId="2"/>
  </si>
  <si>
    <t>給食提供</t>
    <rPh sb="0" eb="2">
      <t>キュウショク</t>
    </rPh>
    <rPh sb="2" eb="4">
      <t>テイキョウ</t>
    </rPh>
    <phoneticPr fontId="2"/>
  </si>
  <si>
    <t>安全対策</t>
    <rPh sb="0" eb="2">
      <t>アンゼン</t>
    </rPh>
    <rPh sb="2" eb="4">
      <t>タイサク</t>
    </rPh>
    <phoneticPr fontId="2"/>
  </si>
  <si>
    <t>利便性</t>
    <rPh sb="0" eb="3">
      <t>リベンセイ</t>
    </rPh>
    <phoneticPr fontId="2"/>
  </si>
  <si>
    <t>処遇全般</t>
    <rPh sb="0" eb="2">
      <t>ショグウ</t>
    </rPh>
    <rPh sb="2" eb="4">
      <t>ゼンパン</t>
    </rPh>
    <phoneticPr fontId="2"/>
  </si>
  <si>
    <t>○　通常保育における開所日・開所時間</t>
    <rPh sb="2" eb="4">
      <t>ツウジョウ</t>
    </rPh>
    <rPh sb="4" eb="6">
      <t>ホイク</t>
    </rPh>
    <rPh sb="10" eb="12">
      <t>カイショ</t>
    </rPh>
    <rPh sb="12" eb="13">
      <t>ビ</t>
    </rPh>
    <rPh sb="14" eb="16">
      <t>カイショ</t>
    </rPh>
    <rPh sb="16" eb="18">
      <t>ジカン</t>
    </rPh>
    <phoneticPr fontId="2"/>
  </si>
  <si>
    <t>　□単独</t>
    <rPh sb="2" eb="4">
      <t>タンドク</t>
    </rPh>
    <phoneticPr fontId="2"/>
  </si>
  <si>
    <t>５　資金計画　　</t>
    <rPh sb="2" eb="4">
      <t>シキン</t>
    </rPh>
    <rPh sb="4" eb="6">
      <t>ケイカク</t>
    </rPh>
    <phoneticPr fontId="2"/>
  </si>
  <si>
    <t>（①－イ寄付内訳）</t>
    <rPh sb="4" eb="6">
      <t>キフ</t>
    </rPh>
    <rPh sb="6" eb="8">
      <t>ウチワケ</t>
    </rPh>
    <phoneticPr fontId="2"/>
  </si>
  <si>
    <t>№</t>
    <phoneticPr fontId="2"/>
  </si>
  <si>
    <t>①</t>
    <phoneticPr fontId="2"/>
  </si>
  <si>
    <t>◎</t>
    <phoneticPr fontId="2"/>
  </si>
  <si>
    <t>付近見取り図（都市計画図の縮尺1/2,500のもの）</t>
    <rPh sb="0" eb="2">
      <t>フキン</t>
    </rPh>
    <rPh sb="2" eb="4">
      <t>ミト</t>
    </rPh>
    <rPh sb="5" eb="6">
      <t>ズ</t>
    </rPh>
    <phoneticPr fontId="2"/>
  </si>
  <si>
    <t>③</t>
    <phoneticPr fontId="2"/>
  </si>
  <si>
    <t>④</t>
    <phoneticPr fontId="2"/>
  </si>
  <si>
    <t>○</t>
    <phoneticPr fontId="2"/>
  </si>
  <si>
    <t>◎</t>
    <phoneticPr fontId="2"/>
  </si>
  <si>
    <t>○</t>
    <phoneticPr fontId="2"/>
  </si>
  <si>
    <t>◎</t>
    <phoneticPr fontId="2"/>
  </si>
  <si>
    <t>◎</t>
    <phoneticPr fontId="2"/>
  </si>
  <si>
    <t>②</t>
    <phoneticPr fontId="2"/>
  </si>
  <si>
    <t>◎</t>
    <phoneticPr fontId="2"/>
  </si>
  <si>
    <t>◎</t>
    <phoneticPr fontId="2"/>
  </si>
  <si>
    <t>◎</t>
    <phoneticPr fontId="2"/>
  </si>
  <si>
    <t>①</t>
    <phoneticPr fontId="2"/>
  </si>
  <si>
    <t>ア</t>
    <phoneticPr fontId="2"/>
  </si>
  <si>
    <t>イ</t>
    <phoneticPr fontId="2"/>
  </si>
  <si>
    <t>◎</t>
    <phoneticPr fontId="2"/>
  </si>
  <si>
    <t>②</t>
    <phoneticPr fontId="2"/>
  </si>
  <si>
    <t>イ</t>
    <phoneticPr fontId="2"/>
  </si>
  <si>
    <t>ウ</t>
    <phoneticPr fontId="2"/>
  </si>
  <si>
    <t>○　駐車台数（保護者用・職員用）</t>
    <rPh sb="2" eb="4">
      <t>チュウシャ</t>
    </rPh>
    <rPh sb="4" eb="6">
      <t>ダイスウ</t>
    </rPh>
    <rPh sb="7" eb="11">
      <t>ホゴシャヨウ</t>
    </rPh>
    <rPh sb="12" eb="15">
      <t>ショクインヨウ</t>
    </rPh>
    <phoneticPr fontId="2"/>
  </si>
  <si>
    <t>○　園行事の際の臨時駐車場の確保について</t>
    <rPh sb="2" eb="3">
      <t>エン</t>
    </rPh>
    <rPh sb="3" eb="5">
      <t>ギョウジ</t>
    </rPh>
    <rPh sb="6" eb="7">
      <t>サイ</t>
    </rPh>
    <rPh sb="8" eb="10">
      <t>リンジ</t>
    </rPh>
    <rPh sb="10" eb="13">
      <t>チュウシャジョウ</t>
    </rPh>
    <rPh sb="14" eb="16">
      <t>カクホ</t>
    </rPh>
    <phoneticPr fontId="2"/>
  </si>
  <si>
    <t>平均年数</t>
    <rPh sb="0" eb="2">
      <t>ヘイキン</t>
    </rPh>
    <rPh sb="2" eb="4">
      <t>ネンスウ</t>
    </rPh>
    <phoneticPr fontId="2"/>
  </si>
  <si>
    <t>援</t>
    <rPh sb="0" eb="1">
      <t>エン</t>
    </rPh>
    <phoneticPr fontId="2"/>
  </si>
  <si>
    <t>子育て支</t>
    <rPh sb="0" eb="2">
      <t>コソダ</t>
    </rPh>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</si>
  <si>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</si>
  <si>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</si>
  <si>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　職員の資質向上のための取り組み</t>
    <rPh sb="2" eb="4">
      <t>ショクイン</t>
    </rPh>
    <rPh sb="5" eb="7">
      <t>シシツ</t>
    </rPh>
    <rPh sb="7" eb="9">
      <t>コウジョウ</t>
    </rPh>
    <rPh sb="13" eb="14">
      <t>ト</t>
    </rPh>
    <rPh sb="15" eb="16">
      <t>ク</t>
    </rPh>
    <phoneticPr fontId="2"/>
  </si>
  <si>
    <t>調理師（員）</t>
    <rPh sb="4" eb="5">
      <t>イン</t>
    </rPh>
    <phoneticPr fontId="2"/>
  </si>
  <si>
    <t>配置予定数</t>
    <rPh sb="0" eb="2">
      <t>ハイチ</t>
    </rPh>
    <rPh sb="2" eb="4">
      <t>ヨテイ</t>
    </rPh>
    <rPh sb="4" eb="5">
      <t>スウ</t>
    </rPh>
    <phoneticPr fontId="2"/>
  </si>
  <si>
    <t>４-1　運　営</t>
    <rPh sb="4" eb="5">
      <t>ウン</t>
    </rPh>
    <rPh sb="6" eb="7">
      <t>エイ</t>
    </rPh>
    <phoneticPr fontId="2"/>
  </si>
  <si>
    <t>４-2　運　営</t>
    <rPh sb="4" eb="5">
      <t>ウン</t>
    </rPh>
    <rPh sb="6" eb="7">
      <t>エイ</t>
    </rPh>
    <phoneticPr fontId="2"/>
  </si>
  <si>
    <t>16年以上</t>
    <rPh sb="2" eb="5">
      <t>ネンイジョウ</t>
    </rPh>
    <phoneticPr fontId="2"/>
  </si>
  <si>
    <t>開所日</t>
    <rPh sb="0" eb="2">
      <t>カイショ</t>
    </rPh>
    <rPh sb="2" eb="3">
      <t>ビ</t>
    </rPh>
    <phoneticPr fontId="2"/>
  </si>
  <si>
    <t>開所時間</t>
    <rPh sb="0" eb="2">
      <t>カイショ</t>
    </rPh>
    <rPh sb="2" eb="4">
      <t>ジカン</t>
    </rPh>
    <phoneticPr fontId="2"/>
  </si>
  <si>
    <t>実施日</t>
    <rPh sb="0" eb="2">
      <t>ジッシ</t>
    </rPh>
    <rPh sb="2" eb="3">
      <t>ビ</t>
    </rPh>
    <phoneticPr fontId="2"/>
  </si>
  <si>
    <t>実施時間</t>
    <rPh sb="0" eb="2">
      <t>ジッシ</t>
    </rPh>
    <rPh sb="2" eb="4">
      <t>ジカン</t>
    </rPh>
    <phoneticPr fontId="2"/>
  </si>
  <si>
    <t>（１）通常保育</t>
    <rPh sb="3" eb="5">
      <t>ツウジョウ</t>
    </rPh>
    <rPh sb="5" eb="7">
      <t>ホイク</t>
    </rPh>
    <phoneticPr fontId="2"/>
  </si>
  <si>
    <t>区     分</t>
    <rPh sb="0" eb="1">
      <t>ク</t>
    </rPh>
    <rPh sb="6" eb="7">
      <t>ブン</t>
    </rPh>
    <phoneticPr fontId="19"/>
  </si>
  <si>
    <t>保育所</t>
    <rPh sb="0" eb="2">
      <t>ホイク</t>
    </rPh>
    <rPh sb="2" eb="3">
      <t>ショ</t>
    </rPh>
    <phoneticPr fontId="2"/>
  </si>
  <si>
    <t>竣工予定年月日</t>
    <rPh sb="0" eb="2">
      <t>シュンコウ</t>
    </rPh>
    <rPh sb="2" eb="4">
      <t>ヨテイ</t>
    </rPh>
    <rPh sb="4" eb="7">
      <t>ネンガッピ</t>
    </rPh>
    <phoneticPr fontId="2"/>
  </si>
  <si>
    <t>利　　息</t>
    <rPh sb="0" eb="1">
      <t>リ</t>
    </rPh>
    <rPh sb="3" eb="4">
      <t>イキ</t>
    </rPh>
    <phoneticPr fontId="2"/>
  </si>
  <si>
    <t>元　金　残</t>
    <rPh sb="0" eb="1">
      <t>モト</t>
    </rPh>
    <rPh sb="2" eb="3">
      <t>キン</t>
    </rPh>
    <rPh sb="4" eb="5">
      <t>ザン</t>
    </rPh>
    <phoneticPr fontId="2"/>
  </si>
  <si>
    <t>銀行</t>
    <rPh sb="0" eb="2">
      <t>ギンコウ</t>
    </rPh>
    <phoneticPr fontId="2"/>
  </si>
  <si>
    <t>黄色のセルのみ記入すること</t>
    <rPh sb="0" eb="2">
      <t>キイロ</t>
    </rPh>
    <rPh sb="7" eb="9">
      <t>キニュウ</t>
    </rPh>
    <phoneticPr fontId="2"/>
  </si>
  <si>
    <t>□その他の区域（　　　　　　　　　　　　　　　　　　　　　）</t>
    <rPh sb="3" eb="4">
      <t>タ</t>
    </rPh>
    <rPh sb="5" eb="7">
      <t>クイキ</t>
    </rPh>
    <phoneticPr fontId="2"/>
  </si>
  <si>
    <t>その他（            ）</t>
    <rPh sb="2" eb="3">
      <t>タ</t>
    </rPh>
    <phoneticPr fontId="2"/>
  </si>
  <si>
    <t>　　（</t>
    <phoneticPr fontId="2"/>
  </si>
  <si>
    <t xml:space="preserve"> </t>
    <phoneticPr fontId="2"/>
  </si>
  <si>
    <t>施設建設財源に対する寄附予定者の状況（自己資金内訳）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</si>
  <si>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千円</t>
    <rPh sb="0" eb="2">
      <t>センエン</t>
    </rPh>
    <phoneticPr fontId="19"/>
  </si>
  <si>
    <t>円/㎡</t>
    <rPh sb="0" eb="1">
      <t>エン</t>
    </rPh>
    <phoneticPr fontId="19"/>
  </si>
  <si>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</si>
  <si>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</si>
  <si>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</si>
  <si>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</si>
  <si>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</si>
  <si>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</si>
  <si>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</si>
  <si>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</si>
  <si>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</si>
  <si>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</si>
  <si>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寄 付 を 予 定 し て い る 場 合</t>
    <rPh sb="0" eb="1">
      <t>ヤドリキ</t>
    </rPh>
    <rPh sb="2" eb="3">
      <t>ヅケ</t>
    </rPh>
    <rPh sb="6" eb="7">
      <t>ヨ</t>
    </rPh>
    <rPh sb="8" eb="9">
      <t>サダム</t>
    </rPh>
    <rPh sb="18" eb="19">
      <t>バ</t>
    </rPh>
    <rPh sb="20" eb="21">
      <t>ゴウ</t>
    </rPh>
    <phoneticPr fontId="2"/>
  </si>
  <si>
    <t>(注)2</t>
    <rPh sb="1" eb="2">
      <t>チュウ</t>
    </rPh>
    <phoneticPr fontId="2"/>
  </si>
  <si>
    <t>㎡</t>
    <phoneticPr fontId="19"/>
  </si>
  <si>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</si>
  <si>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借入金償還計画等一覧（福祉医療機構・市中銀行）★</t>
    <rPh sb="0" eb="2">
      <t>カリイレ</t>
    </rPh>
    <rPh sb="2" eb="3">
      <t>キン</t>
    </rPh>
    <rPh sb="3" eb="5">
      <t>ショウカン</t>
    </rPh>
    <rPh sb="5" eb="7">
      <t>ケイカク</t>
    </rPh>
    <rPh sb="7" eb="8">
      <t>トウ</t>
    </rPh>
    <rPh sb="8" eb="10">
      <t>イチラン</t>
    </rPh>
    <rPh sb="11" eb="13">
      <t>フクシ</t>
    </rPh>
    <rPh sb="13" eb="15">
      <t>イリョウ</t>
    </rPh>
    <rPh sb="15" eb="17">
      <t>キコウ</t>
    </rPh>
    <rPh sb="18" eb="20">
      <t>シチュウ</t>
    </rPh>
    <rPh sb="20" eb="22">
      <t>ギンコウ</t>
    </rPh>
    <phoneticPr fontId="2"/>
  </si>
  <si>
    <t xml:space="preserve"> □申請額算出内訳書</t>
    <rPh sb="5" eb="7">
      <t>サンシュツ</t>
    </rPh>
    <rPh sb="9" eb="10">
      <t>ショ</t>
    </rPh>
    <phoneticPr fontId="2"/>
  </si>
  <si>
    <t>㎡</t>
    <phoneticPr fontId="2"/>
  </si>
  <si>
    <t>㎡</t>
    <phoneticPr fontId="2"/>
  </si>
  <si>
    <t>㎡円</t>
    <rPh sb="1" eb="2">
      <t>エン</t>
    </rPh>
    <phoneticPr fontId="2"/>
  </si>
  <si>
    <t>２　用　地</t>
    <rPh sb="2" eb="3">
      <t>ヨウ</t>
    </rPh>
    <rPh sb="4" eb="5">
      <t>チ</t>
    </rPh>
    <phoneticPr fontId="2"/>
  </si>
  <si>
    <t>３　建　物</t>
    <rPh sb="2" eb="3">
      <t>タツル</t>
    </rPh>
    <rPh sb="4" eb="5">
      <t>モノ</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</si>
  <si>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</si>
  <si>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</si>
  <si>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</si>
  <si>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</si>
  <si>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</si>
  <si>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</si>
  <si>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</si>
  <si>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</si>
  <si>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</si>
  <si>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</si>
  <si>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構造</t>
    <rPh sb="0" eb="2">
      <t>コウゾウ</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</si>
  <si>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</si>
  <si>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</si>
  <si>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</si>
  <si>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</si>
  <si>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</si>
  <si>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</si>
  <si>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年</t>
    <rPh sb="0" eb="1">
      <t>ネン</t>
    </rPh>
    <phoneticPr fontId="2"/>
  </si>
  <si>
    <t>合築　・　併設施設</t>
    <rPh sb="0" eb="1">
      <t>ゴウ</t>
    </rPh>
    <rPh sb="1" eb="2">
      <t>チク</t>
    </rPh>
    <rPh sb="5" eb="7">
      <t>ヘイセツ</t>
    </rPh>
    <rPh sb="7" eb="9">
      <t>シセツ</t>
    </rPh>
    <phoneticPr fontId="2"/>
  </si>
  <si>
    <t>都市計画</t>
    <rPh sb="0" eb="2">
      <t>トシ</t>
    </rPh>
    <rPh sb="2" eb="4">
      <t>ケイカク</t>
    </rPh>
    <phoneticPr fontId="2"/>
  </si>
  <si>
    <t>分</t>
    <rPh sb="0" eb="1">
      <t>ブン</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</si>
  <si>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</si>
  <si>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</si>
  <si>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</si>
  <si>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</si>
  <si>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</si>
  <si>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職員体制</t>
    <rPh sb="0" eb="2">
      <t>ショクイン</t>
    </rPh>
    <rPh sb="2" eb="4">
      <t>タイセイ</t>
    </rPh>
    <phoneticPr fontId="2"/>
  </si>
  <si>
    <t>等</t>
    <rPh sb="0" eb="1">
      <t>トウ</t>
    </rPh>
    <phoneticPr fontId="2"/>
  </si>
  <si>
    <t>・寄付金</t>
    <rPh sb="1" eb="4">
      <t>キフキン</t>
    </rPh>
    <phoneticPr fontId="2"/>
  </si>
  <si>
    <t>贈与予定者の預貯金残高証明書（寄付を受ける場合）</t>
    <rPh sb="0" eb="2">
      <t>ゾウヨ</t>
    </rPh>
    <rPh sb="2" eb="5">
      <t>ヨテイシャ</t>
    </rPh>
    <rPh sb="6" eb="9">
      <t>ヨチョキン</t>
    </rPh>
    <rPh sb="9" eb="11">
      <t>ザンダカ</t>
    </rPh>
    <rPh sb="11" eb="14">
      <t>ショウメイショ</t>
    </rPh>
    <rPh sb="15" eb="17">
      <t>キフ</t>
    </rPh>
    <phoneticPr fontId="2"/>
  </si>
  <si>
    <t>備　　考</t>
    <rPh sb="0" eb="4">
      <t>ビコウ</t>
    </rPh>
    <phoneticPr fontId="2"/>
  </si>
  <si>
    <t>円</t>
    <rPh sb="0" eb="1">
      <t>エン</t>
    </rPh>
    <phoneticPr fontId="2"/>
  </si>
  <si>
    <t>・施設整備費</t>
    <rPh sb="1" eb="3">
      <t>シセツ</t>
    </rPh>
    <rPh sb="3" eb="6">
      <t>セイビヒ</t>
    </rPh>
    <phoneticPr fontId="2"/>
  </si>
  <si>
    <t>・設計監理費</t>
    <rPh sb="1" eb="3">
      <t>セッケイ</t>
    </rPh>
    <rPh sb="3" eb="4">
      <t>カン</t>
    </rPh>
    <rPh sb="4" eb="5">
      <t>リ</t>
    </rPh>
    <rPh sb="5" eb="6">
      <t>ヒ</t>
    </rPh>
    <phoneticPr fontId="2"/>
  </si>
  <si>
    <t>設置者負担</t>
    <rPh sb="0" eb="3">
      <t>セッチシャ</t>
    </rPh>
    <rPh sb="3" eb="5">
      <t>フタン</t>
    </rPh>
    <phoneticPr fontId="2"/>
  </si>
  <si>
    <t>・本部会計繰入金</t>
    <rPh sb="1" eb="3">
      <t>ホンブ</t>
    </rPh>
    <rPh sb="3" eb="5">
      <t>カイケイ</t>
    </rPh>
    <rPh sb="5" eb="7">
      <t>クリイレ</t>
    </rPh>
    <rPh sb="7" eb="8">
      <t>キン</t>
    </rPh>
    <phoneticPr fontId="2"/>
  </si>
  <si>
    <t>・土地取得費</t>
    <rPh sb="1" eb="3">
      <t>トチ</t>
    </rPh>
    <rPh sb="3" eb="6">
      <t>シュトクヒ</t>
    </rPh>
    <phoneticPr fontId="2"/>
  </si>
  <si>
    <t>・借入金</t>
    <rPh sb="1" eb="3">
      <t>カリイレ</t>
    </rPh>
    <rPh sb="3" eb="4">
      <t>キン</t>
    </rPh>
    <phoneticPr fontId="2"/>
  </si>
  <si>
    <t>→ ① 記入</t>
    <rPh sb="4" eb="6">
      <t>キニュウ</t>
    </rPh>
    <phoneticPr fontId="2"/>
  </si>
  <si>
    <t>・土地造成費</t>
    <rPh sb="1" eb="3">
      <t>トチ</t>
    </rPh>
    <rPh sb="3" eb="5">
      <t>ゾウセイ</t>
    </rPh>
    <rPh sb="5" eb="6">
      <t>ヒ</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</si>
  <si>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</si>
  <si>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</si>
  <si>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</si>
  <si>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</si>
  <si>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・補助金返還額</t>
    <rPh sb="1" eb="4">
      <t>ホジョキン</t>
    </rPh>
    <rPh sb="4" eb="6">
      <t>ヘンカン</t>
    </rPh>
    <rPh sb="6" eb="7">
      <t>ガク</t>
    </rPh>
    <phoneticPr fontId="2"/>
  </si>
  <si>
    <t>合　　計</t>
    <rPh sb="0" eb="4">
      <t>ゴウケイ</t>
    </rPh>
    <phoneticPr fontId="2"/>
  </si>
  <si>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</si>
  <si>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</si>
  <si>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</si>
  <si>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利息　（Ｂ）</t>
    <rPh sb="0" eb="2">
      <t>リソク</t>
    </rPh>
    <phoneticPr fontId="2"/>
  </si>
  <si>
    <t>合計　（A）＋（B）</t>
    <rPh sb="0" eb="2">
      <t>ゴウケイ</t>
    </rPh>
    <phoneticPr fontId="2"/>
  </si>
  <si>
    <t>備　考</t>
    <rPh sb="0" eb="3">
      <t>ビコウ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</si>
  <si>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</si>
  <si>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</si>
  <si>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</si>
  <si>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</si>
  <si>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</si>
  <si>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</si>
  <si>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</si>
  <si>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</si>
  <si>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</si>
  <si>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</si>
  <si>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</si>
  <si>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</si>
  <si>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倉敷市</t>
    <rPh sb="0" eb="3">
      <t>クラシキシ</t>
    </rPh>
    <phoneticPr fontId="2"/>
  </si>
  <si>
    <t>　　□付近見取り図（都市計画図の縮尺1/2,500のもの）</t>
    <rPh sb="3" eb="5">
      <t>フキン</t>
    </rPh>
    <rPh sb="5" eb="7">
      <t>ミト</t>
    </rPh>
    <rPh sb="8" eb="9">
      <t>ズ</t>
    </rPh>
    <phoneticPr fontId="2"/>
  </si>
  <si>
    <t>－</t>
    <phoneticPr fontId="2"/>
  </si>
  <si>
    <t>（円）</t>
    <rPh sb="1" eb="2">
      <t>エン</t>
    </rPh>
    <phoneticPr fontId="2"/>
  </si>
  <si>
    <t>寄付金</t>
    <rPh sb="0" eb="3">
      <t>キフキン</t>
    </rPh>
    <phoneticPr fontId="2"/>
  </si>
  <si>
    <t>償　　還　　額</t>
  </si>
  <si>
    <t>元　　金</t>
  </si>
  <si>
    <t>合　計</t>
  </si>
  <si>
    <t>合計</t>
  </si>
  <si>
    <t>償還財源充当内訳</t>
  </si>
  <si>
    <t>元　金</t>
  </si>
  <si>
    <t>利　息</t>
  </si>
  <si>
    <t>今次計画借入金償還計画表(機構借入金用)</t>
    <rPh sb="0" eb="2">
      <t>コンジ</t>
    </rPh>
    <rPh sb="2" eb="4">
      <t>ケイカク</t>
    </rPh>
    <rPh sb="13" eb="15">
      <t>キコウ</t>
    </rPh>
    <rPh sb="15" eb="17">
      <t>カリイレ</t>
    </rPh>
    <rPh sb="17" eb="18">
      <t>キン</t>
    </rPh>
    <rPh sb="18" eb="19">
      <t>ヨウ</t>
    </rPh>
    <phoneticPr fontId="19"/>
  </si>
  <si>
    <t>月賦償還用</t>
    <rPh sb="0" eb="2">
      <t>ゲップ</t>
    </rPh>
    <rPh sb="2" eb="5">
      <t>ショウカンヨウ</t>
    </rPh>
    <phoneticPr fontId="19"/>
  </si>
  <si>
    <t>千円、試算金利：</t>
    <rPh sb="0" eb="2">
      <t>センエン</t>
    </rPh>
    <phoneticPr fontId="19"/>
  </si>
  <si>
    <t>⇓　作成支援領域　⇓</t>
    <rPh sb="2" eb="4">
      <t>サクセイ</t>
    </rPh>
    <rPh sb="4" eb="6">
      <t>シエン</t>
    </rPh>
    <rPh sb="6" eb="8">
      <t>リョウイキ</t>
    </rPh>
    <phoneticPr fontId="19"/>
  </si>
  <si>
    <t>(金額単位：千円)</t>
    <rPh sb="1" eb="3">
      <t>キンガク</t>
    </rPh>
    <rPh sb="3" eb="5">
      <t>タンイ</t>
    </rPh>
    <rPh sb="6" eb="8">
      <t>センエン</t>
    </rPh>
    <phoneticPr fontId="19"/>
  </si>
  <si>
    <t>償還
回次</t>
    <rPh sb="3" eb="4">
      <t>カイ</t>
    </rPh>
    <phoneticPr fontId="19"/>
  </si>
  <si>
    <t>利　息</t>
    <phoneticPr fontId="19"/>
  </si>
  <si>
    <t>合 計</t>
    <rPh sb="0" eb="1">
      <t>ゴウ</t>
    </rPh>
    <rPh sb="2" eb="3">
      <t>ケイ</t>
    </rPh>
    <phoneticPr fontId="19"/>
  </si>
  <si>
    <t>各年次の
合計額</t>
    <rPh sb="0" eb="3">
      <t>カクネンジ</t>
    </rPh>
    <rPh sb="5" eb="6">
      <t>ゴウ</t>
    </rPh>
    <rPh sb="6" eb="7">
      <t>ケイ</t>
    </rPh>
    <rPh sb="7" eb="8">
      <t>ガク</t>
    </rPh>
    <phoneticPr fontId="19"/>
  </si>
  <si>
    <t>計</t>
    <rPh sb="0" eb="1">
      <t>ケイ</t>
    </rPh>
    <phoneticPr fontId="19"/>
  </si>
  <si>
    <r>
      <t>無利子分</t>
    </r>
    <r>
      <rPr>
        <sz val="6"/>
        <rFont val="ＭＳ 明朝"/>
        <family val="1"/>
        <charset val="128"/>
      </rPr>
      <t>(※)</t>
    </r>
    <rPh sb="0" eb="1">
      <t>ム</t>
    </rPh>
    <phoneticPr fontId="19"/>
  </si>
  <si>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9"/>
  </si>
  <si>
    <t>借入申込額</t>
    <rPh sb="0" eb="2">
      <t>カリイレ</t>
    </rPh>
    <rPh sb="2" eb="4">
      <t>モウシコミ</t>
    </rPh>
    <rPh sb="4" eb="5">
      <t>ガク</t>
    </rPh>
    <phoneticPr fontId="19"/>
  </si>
  <si>
    <t>基礎数値</t>
    <rPh sb="0" eb="2">
      <t>キソ</t>
    </rPh>
    <rPh sb="2" eb="4">
      <t>スウチ</t>
    </rPh>
    <phoneticPr fontId="19"/>
  </si>
  <si>
    <t>１年次目
↓</t>
    <rPh sb="1" eb="3">
      <t>ネンジ</t>
    </rPh>
    <rPh sb="3" eb="4">
      <t>メ</t>
    </rPh>
    <phoneticPr fontId="19"/>
  </si>
  <si>
    <t>　有利子分</t>
    <rPh sb="1" eb="3">
      <t>ユウリ</t>
    </rPh>
    <rPh sb="3" eb="5">
      <t>コブン</t>
    </rPh>
    <phoneticPr fontId="19"/>
  </si>
  <si>
    <t>←入力しないでください</t>
    <rPh sb="1" eb="3">
      <t>ニュウリョク</t>
    </rPh>
    <phoneticPr fontId="19"/>
  </si>
  <si>
    <t>有利子初回元金</t>
    <rPh sb="0" eb="3">
      <t>ユウリシ</t>
    </rPh>
    <rPh sb="3" eb="5">
      <t>ショカイ</t>
    </rPh>
    <rPh sb="5" eb="7">
      <t>ガンキン</t>
    </rPh>
    <phoneticPr fontId="19"/>
  </si>
  <si>
    <t>有利子均等元金</t>
    <rPh sb="0" eb="3">
      <t>ユウリシ</t>
    </rPh>
    <rPh sb="3" eb="5">
      <t>キントウ</t>
    </rPh>
    <rPh sb="5" eb="7">
      <t>ガンキン</t>
    </rPh>
    <phoneticPr fontId="19"/>
  </si>
  <si>
    <t>無利子初回元金</t>
    <rPh sb="0" eb="3">
      <t>ムリシ</t>
    </rPh>
    <rPh sb="3" eb="5">
      <t>ショカイ</t>
    </rPh>
    <rPh sb="5" eb="7">
      <t>ガンキン</t>
    </rPh>
    <phoneticPr fontId="19"/>
  </si>
  <si>
    <t>無利子均等元金</t>
    <rPh sb="0" eb="3">
      <t>ムリシ</t>
    </rPh>
    <rPh sb="3" eb="5">
      <t>キントウ</t>
    </rPh>
    <rPh sb="5" eb="7">
      <t>ガンキン</t>
    </rPh>
    <phoneticPr fontId="19"/>
  </si>
  <si>
    <t>償還期間</t>
    <rPh sb="0" eb="2">
      <t>ショウカン</t>
    </rPh>
    <rPh sb="2" eb="4">
      <t>キカン</t>
    </rPh>
    <phoneticPr fontId="19"/>
  </si>
  <si>
    <t>元金据置期間</t>
    <rPh sb="0" eb="2">
      <t>ガンキン</t>
    </rPh>
    <rPh sb="2" eb="4">
      <t>スエオキ</t>
    </rPh>
    <rPh sb="4" eb="6">
      <t>キカン</t>
    </rPh>
    <phoneticPr fontId="19"/>
  </si>
  <si>
    <t>金利区分</t>
    <rPh sb="0" eb="2">
      <t>キンリ</t>
    </rPh>
    <rPh sb="2" eb="4">
      <t>クブン</t>
    </rPh>
    <phoneticPr fontId="19"/>
  </si>
  <si>
    <t>金利（％）</t>
    <rPh sb="0" eb="2">
      <t>キンリ</t>
    </rPh>
    <phoneticPr fontId="19"/>
  </si>
  <si>
    <t>最多負担判定↓</t>
    <rPh sb="0" eb="2">
      <t>サイタ</t>
    </rPh>
    <rPh sb="2" eb="4">
      <t>フタン</t>
    </rPh>
    <rPh sb="4" eb="6">
      <t>ハンテイ</t>
    </rPh>
    <phoneticPr fontId="19"/>
  </si>
  <si>
    <t>年次</t>
    <rPh sb="0" eb="2">
      <t>ネンジ</t>
    </rPh>
    <phoneticPr fontId="19"/>
  </si>
  <si>
    <t>総額</t>
    <rPh sb="0" eb="2">
      <t>ソウガク</t>
    </rPh>
    <phoneticPr fontId="19"/>
  </si>
  <si>
    <t>元金</t>
    <rPh sb="0" eb="2">
      <t>ガンキン</t>
    </rPh>
    <phoneticPr fontId="19"/>
  </si>
  <si>
    <t>利息</t>
    <rPh sb="0" eb="2">
      <t>リソク</t>
    </rPh>
    <phoneticPr fontId="19"/>
  </si>
  <si>
    <t xml:space="preserve"> 元金</t>
    <rPh sb="1" eb="3">
      <t>ガンキン</t>
    </rPh>
    <phoneticPr fontId="19"/>
  </si>
  <si>
    <t>１年次</t>
    <rPh sb="1" eb="3">
      <t>ネンジ</t>
    </rPh>
    <phoneticPr fontId="19"/>
  </si>
  <si>
    <t xml:space="preserve"> 利息</t>
    <rPh sb="1" eb="3">
      <t>リソク</t>
    </rPh>
    <phoneticPr fontId="19"/>
  </si>
  <si>
    <t>２年次</t>
    <rPh sb="1" eb="3">
      <t>ネンジ</t>
    </rPh>
    <phoneticPr fontId="19"/>
  </si>
  <si>
    <t>２年次目
↓</t>
    <rPh sb="1" eb="3">
      <t>ネンジ</t>
    </rPh>
    <rPh sb="3" eb="4">
      <t>メ</t>
    </rPh>
    <phoneticPr fontId="19"/>
  </si>
  <si>
    <t>３年次</t>
    <rPh sb="1" eb="3">
      <t>ネンジ</t>
    </rPh>
    <phoneticPr fontId="19"/>
  </si>
  <si>
    <t>４年次</t>
    <rPh sb="1" eb="3">
      <t>ネンジ</t>
    </rPh>
    <phoneticPr fontId="19"/>
  </si>
  <si>
    <t>最多利息</t>
    <rPh sb="0" eb="2">
      <t>サイタ</t>
    </rPh>
    <rPh sb="2" eb="4">
      <t>リソク</t>
    </rPh>
    <phoneticPr fontId="19"/>
  </si>
  <si>
    <t>最多元金</t>
    <rPh sb="0" eb="2">
      <t>サイタ</t>
    </rPh>
    <rPh sb="2" eb="4">
      <t>ガンキン</t>
    </rPh>
    <phoneticPr fontId="19"/>
  </si>
  <si>
    <t>元金割合</t>
    <rPh sb="0" eb="2">
      <t>ガンキン</t>
    </rPh>
    <rPh sb="2" eb="4">
      <t>ワリアイ</t>
    </rPh>
    <phoneticPr fontId="19"/>
  </si>
  <si>
    <t>利息割合</t>
    <rPh sb="0" eb="2">
      <t>リソク</t>
    </rPh>
    <rPh sb="2" eb="4">
      <t>ワリアイ</t>
    </rPh>
    <phoneticPr fontId="19"/>
  </si>
  <si>
    <t>３年次目
↓</t>
    <rPh sb="1" eb="3">
      <t>ネンジ</t>
    </rPh>
    <rPh sb="3" eb="4">
      <t>メ</t>
    </rPh>
    <phoneticPr fontId="19"/>
  </si>
  <si>
    <t>４年次目
↓</t>
    <rPh sb="1" eb="3">
      <t>ネンジ</t>
    </rPh>
    <rPh sb="3" eb="4">
      <t>メ</t>
    </rPh>
    <phoneticPr fontId="19"/>
  </si>
  <si>
    <t>５年次目
↓</t>
    <rPh sb="1" eb="3">
      <t>ネンジ</t>
    </rPh>
    <rPh sb="3" eb="4">
      <t>メ</t>
    </rPh>
    <phoneticPr fontId="19"/>
  </si>
  <si>
    <t>６年次目
↓</t>
    <rPh sb="1" eb="3">
      <t>ネンジ</t>
    </rPh>
    <rPh sb="3" eb="4">
      <t>メ</t>
    </rPh>
    <phoneticPr fontId="19"/>
  </si>
  <si>
    <t>７年次目
↓</t>
    <rPh sb="1" eb="3">
      <t>ネンジ</t>
    </rPh>
    <rPh sb="3" eb="4">
      <t>メ</t>
    </rPh>
    <phoneticPr fontId="19"/>
  </si>
  <si>
    <t>８年次目
↓</t>
    <rPh sb="1" eb="3">
      <t>ネンジ</t>
    </rPh>
    <rPh sb="3" eb="4">
      <t>メ</t>
    </rPh>
    <phoneticPr fontId="19"/>
  </si>
  <si>
    <t>９年次目
↓</t>
    <rPh sb="1" eb="3">
      <t>ネンジ</t>
    </rPh>
    <rPh sb="3" eb="4">
      <t>メ</t>
    </rPh>
    <phoneticPr fontId="19"/>
  </si>
  <si>
    <t>１０年次目
↓</t>
    <rPh sb="2" eb="4">
      <t>ネンジ</t>
    </rPh>
    <rPh sb="4" eb="5">
      <t>メ</t>
    </rPh>
    <phoneticPr fontId="19"/>
  </si>
  <si>
    <t>１１年次目
↓</t>
    <rPh sb="2" eb="4">
      <t>ネンジ</t>
    </rPh>
    <rPh sb="4" eb="5">
      <t>メ</t>
    </rPh>
    <phoneticPr fontId="19"/>
  </si>
  <si>
    <t>１２年次目
↓</t>
    <rPh sb="2" eb="4">
      <t>ネンジ</t>
    </rPh>
    <rPh sb="4" eb="5">
      <t>メ</t>
    </rPh>
    <phoneticPr fontId="19"/>
  </si>
  <si>
    <t>１３年次目
↓</t>
    <rPh sb="2" eb="4">
      <t>ネンジ</t>
    </rPh>
    <rPh sb="4" eb="5">
      <t>メ</t>
    </rPh>
    <phoneticPr fontId="19"/>
  </si>
  <si>
    <t>１４年次目
↓</t>
    <rPh sb="2" eb="4">
      <t>ネンジ</t>
    </rPh>
    <rPh sb="4" eb="5">
      <t>メ</t>
    </rPh>
    <phoneticPr fontId="19"/>
  </si>
  <si>
    <t>１５年次目
↓</t>
    <rPh sb="2" eb="4">
      <t>ネンジ</t>
    </rPh>
    <rPh sb="4" eb="5">
      <t>メ</t>
    </rPh>
    <phoneticPr fontId="19"/>
  </si>
  <si>
    <t>１６年次目
↓</t>
    <rPh sb="2" eb="4">
      <t>ネンジ</t>
    </rPh>
    <rPh sb="4" eb="5">
      <t>メ</t>
    </rPh>
    <phoneticPr fontId="19"/>
  </si>
  <si>
    <t>１７年次目
↓</t>
    <rPh sb="2" eb="4">
      <t>ネンジ</t>
    </rPh>
    <rPh sb="4" eb="5">
      <t>メ</t>
    </rPh>
    <phoneticPr fontId="19"/>
  </si>
  <si>
    <t>１８年次目
↓</t>
    <rPh sb="2" eb="4">
      <t>ネンジ</t>
    </rPh>
    <rPh sb="4" eb="5">
      <t>メ</t>
    </rPh>
    <phoneticPr fontId="19"/>
  </si>
  <si>
    <t>１９年次目
↓</t>
    <rPh sb="2" eb="4">
      <t>ネンジ</t>
    </rPh>
    <rPh sb="4" eb="5">
      <t>メ</t>
    </rPh>
    <phoneticPr fontId="19"/>
  </si>
  <si>
    <t>２０年次目
↓</t>
    <rPh sb="2" eb="4">
      <t>ネンジ</t>
    </rPh>
    <rPh sb="4" eb="5">
      <t>メ</t>
    </rPh>
    <phoneticPr fontId="19"/>
  </si>
  <si>
    <t>２１年次目
↓</t>
    <rPh sb="2" eb="4">
      <t>ネンジ</t>
    </rPh>
    <rPh sb="4" eb="5">
      <t>メ</t>
    </rPh>
    <phoneticPr fontId="19"/>
  </si>
  <si>
    <t>２２年次目
↓</t>
    <rPh sb="2" eb="4">
      <t>ネンジ</t>
    </rPh>
    <rPh sb="4" eb="5">
      <t>メ</t>
    </rPh>
    <phoneticPr fontId="19"/>
  </si>
  <si>
    <t>２３年次目
↓</t>
    <rPh sb="2" eb="4">
      <t>ネンジ</t>
    </rPh>
    <rPh sb="4" eb="5">
      <t>メ</t>
    </rPh>
    <phoneticPr fontId="19"/>
  </si>
  <si>
    <t>２４年次目
↓</t>
    <rPh sb="2" eb="4">
      <t>ネンジ</t>
    </rPh>
    <rPh sb="4" eb="5">
      <t>メ</t>
    </rPh>
    <phoneticPr fontId="19"/>
  </si>
  <si>
    <t>２５年次目
↓</t>
    <rPh sb="2" eb="4">
      <t>ネンジ</t>
    </rPh>
    <rPh sb="4" eb="5">
      <t>メ</t>
    </rPh>
    <phoneticPr fontId="19"/>
  </si>
  <si>
    <t>２６年次目
↓</t>
    <rPh sb="2" eb="4">
      <t>ネンジ</t>
    </rPh>
    <rPh sb="4" eb="5">
      <t>メ</t>
    </rPh>
    <phoneticPr fontId="19"/>
  </si>
  <si>
    <t>２７年次目
↓</t>
    <rPh sb="2" eb="4">
      <t>ネンジ</t>
    </rPh>
    <rPh sb="4" eb="5">
      <t>メ</t>
    </rPh>
    <phoneticPr fontId="19"/>
  </si>
  <si>
    <t>２８年次目
↓</t>
    <rPh sb="2" eb="4">
      <t>ネンジ</t>
    </rPh>
    <rPh sb="4" eb="5">
      <t>メ</t>
    </rPh>
    <phoneticPr fontId="19"/>
  </si>
  <si>
    <t>２９年次目
↓</t>
    <rPh sb="2" eb="4">
      <t>ネンジ</t>
    </rPh>
    <rPh sb="4" eb="5">
      <t>メ</t>
    </rPh>
    <phoneticPr fontId="19"/>
  </si>
  <si>
    <t>３０年次目
↓</t>
    <rPh sb="2" eb="4">
      <t>ネンジ</t>
    </rPh>
    <rPh sb="4" eb="5">
      <t>メ</t>
    </rPh>
    <phoneticPr fontId="19"/>
  </si>
  <si>
    <t>最低基準調書★</t>
    <rPh sb="0" eb="2">
      <t>サイテイ</t>
    </rPh>
    <rPh sb="2" eb="4">
      <t>キジュン</t>
    </rPh>
    <rPh sb="4" eb="6">
      <t>チョウショ</t>
    </rPh>
    <phoneticPr fontId="2"/>
  </si>
  <si>
    <t>申請額算出内訳書★</t>
    <rPh sb="0" eb="3">
      <t>シンセイガク</t>
    </rPh>
    <rPh sb="3" eb="5">
      <t>サンシュツ</t>
    </rPh>
    <rPh sb="5" eb="7">
      <t>ウチワケ</t>
    </rPh>
    <rPh sb="7" eb="8">
      <t>ショ</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</si>
  <si>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</si>
  <si>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</si>
  <si>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</si>
  <si>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法　人　名</t>
    <rPh sb="0" eb="1">
      <t>ホウ</t>
    </rPh>
    <rPh sb="2" eb="3">
      <t>ヒト</t>
    </rPh>
    <rPh sb="4" eb="5">
      <t>メイ</t>
    </rPh>
    <phoneticPr fontId="2"/>
  </si>
  <si>
    <t>施　設　名</t>
    <rPh sb="0" eb="1">
      <t>ホドコ</t>
    </rPh>
    <rPh sb="2" eb="3">
      <t>セツ</t>
    </rPh>
    <rPh sb="4" eb="5">
      <t>メイ</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</si>
  <si>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</si>
  <si>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</si>
  <si>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</si>
  <si>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</si>
  <si>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１　認可済</t>
    <rPh sb="2" eb="4">
      <t>ニンカ</t>
    </rPh>
    <rPh sb="4" eb="5">
      <t>ズ</t>
    </rPh>
    <phoneticPr fontId="2"/>
  </si>
  <si>
    <t>２　新設法人</t>
    <rPh sb="2" eb="4">
      <t>シンセツ</t>
    </rPh>
    <rPh sb="4" eb="6">
      <t>ホウジン</t>
    </rPh>
    <phoneticPr fontId="2"/>
  </si>
  <si>
    <t>（</t>
    <phoneticPr fontId="2"/>
  </si>
  <si>
    <t>月</t>
    <rPh sb="0" eb="1">
      <t>ガツ</t>
    </rPh>
    <phoneticPr fontId="2"/>
  </si>
  <si>
    <t>日　厚　生　省　第</t>
    <rPh sb="0" eb="1">
      <t>ニチ</t>
    </rPh>
    <rPh sb="2" eb="3">
      <t>アツシ</t>
    </rPh>
    <rPh sb="4" eb="5">
      <t>ショウ</t>
    </rPh>
    <rPh sb="6" eb="7">
      <t>ショウ</t>
    </rPh>
    <rPh sb="8" eb="9">
      <t>ダイ</t>
    </rPh>
    <phoneticPr fontId="2"/>
  </si>
  <si>
    <t>号）</t>
    <rPh sb="0" eb="1">
      <t>ゴウ</t>
    </rPh>
    <phoneticPr fontId="2"/>
  </si>
  <si>
    <t>日</t>
    <rPh sb="0" eb="1">
      <t>ニチ</t>
    </rPh>
    <phoneticPr fontId="2"/>
  </si>
  <si>
    <t>認　可　予　定　）</t>
    <rPh sb="0" eb="1">
      <t>ニン</t>
    </rPh>
    <rPh sb="2" eb="3">
      <t>カ</t>
    </rPh>
    <rPh sb="4" eb="5">
      <t>ヨ</t>
    </rPh>
    <rPh sb="6" eb="7">
      <t>サダム</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</si>
  <si>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</si>
  <si>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</si>
  <si>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</si>
  <si>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</si>
  <si>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</si>
  <si>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</si>
  <si>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役　　員　　の　　状　　況</t>
    <rPh sb="0" eb="1">
      <t>ヤク</t>
    </rPh>
    <rPh sb="3" eb="4">
      <t>イン</t>
    </rPh>
    <rPh sb="9" eb="10">
      <t>ジョウ</t>
    </rPh>
    <rPh sb="12" eb="13">
      <t>イワン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</si>
  <si>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</si>
  <si>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</si>
  <si>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</si>
  <si>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</si>
  <si>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</si>
  <si>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補助基準額</t>
    <rPh sb="0" eb="2">
      <t>ホジョ</t>
    </rPh>
    <rPh sb="2" eb="4">
      <t>キジュン</t>
    </rPh>
    <rPh sb="4" eb="5">
      <t>ガク</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</si>
  <si>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</si>
  <si>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</si>
  <si>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</si>
  <si>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</si>
  <si>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</si>
  <si>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</si>
  <si>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</si>
  <si>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建　物</t>
    <rPh sb="0" eb="1">
      <t>ケン</t>
    </rPh>
    <rPh sb="2" eb="3">
      <t>ブツ</t>
    </rPh>
    <phoneticPr fontId="2"/>
  </si>
  <si>
    <t>工程表</t>
    <rPh sb="0" eb="2">
      <t>コウテイ</t>
    </rPh>
    <rPh sb="2" eb="3">
      <t>ヒョウ</t>
    </rPh>
    <phoneticPr fontId="2"/>
  </si>
  <si>
    <t>用　地</t>
    <rPh sb="0" eb="1">
      <t>ヨウ</t>
    </rPh>
    <rPh sb="2" eb="3">
      <t>チ</t>
    </rPh>
    <phoneticPr fontId="2"/>
  </si>
  <si>
    <t>資金計画</t>
    <rPh sb="0" eb="2">
      <t>シキン</t>
    </rPh>
    <rPh sb="2" eb="4">
      <t>ケイカク</t>
    </rPh>
    <phoneticPr fontId="2"/>
  </si>
  <si>
    <t>残高証明書</t>
    <rPh sb="0" eb="2">
      <t>ザンダカ</t>
    </rPh>
    <rPh sb="2" eb="5">
      <t>ショウメイショ</t>
    </rPh>
    <phoneticPr fontId="2"/>
  </si>
  <si>
    <t>建設資金確認書類</t>
    <rPh sb="0" eb="2">
      <t>ケンセツ</t>
    </rPh>
    <rPh sb="2" eb="4">
      <t>シキン</t>
    </rPh>
    <rPh sb="4" eb="6">
      <t>カクニン</t>
    </rPh>
    <rPh sb="6" eb="8">
      <t>ショルイ</t>
    </rPh>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</si>
  <si>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</si>
  <si>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償還財源確認書類</t>
    <rPh sb="0" eb="2">
      <t>ショウカン</t>
    </rPh>
    <rPh sb="2" eb="4">
      <t>ザイゲン</t>
    </rPh>
    <rPh sb="4" eb="6">
      <t>カクニン</t>
    </rPh>
    <rPh sb="6" eb="8">
      <t>ショルイ</t>
    </rPh>
    <phoneticPr fontId="2"/>
  </si>
  <si>
    <t>◎</t>
    <phoneticPr fontId="2"/>
  </si>
  <si>
    <t>○</t>
    <phoneticPr fontId="2"/>
  </si>
  <si>
    <t>◎</t>
    <phoneticPr fontId="2"/>
  </si>
  <si>
    <t>◎</t>
    <phoneticPr fontId="2"/>
  </si>
  <si>
    <t>ア</t>
    <phoneticPr fontId="2"/>
  </si>
  <si>
    <t>③</t>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</si>
  <si>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</si>
  <si>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</si>
  <si>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</si>
  <si>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</si>
  <si>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兼務法人名</t>
    <rPh sb="0" eb="2">
      <t>ケンム</t>
    </rPh>
    <rPh sb="2" eb="4">
      <t>ホウジン</t>
    </rPh>
    <rPh sb="4" eb="5">
      <t>メイ</t>
    </rPh>
    <phoneticPr fontId="2"/>
  </si>
  <si>
    <t>理　事　長</t>
    <rPh sb="0" eb="1">
      <t>リ</t>
    </rPh>
    <rPh sb="2" eb="3">
      <t>コト</t>
    </rPh>
    <rPh sb="4" eb="5">
      <t>チョウ</t>
    </rPh>
    <phoneticPr fontId="2"/>
  </si>
  <si>
    <t>有</t>
    <rPh sb="0" eb="1">
      <t>ア</t>
    </rPh>
    <phoneticPr fontId="2"/>
  </si>
  <si>
    <t>無</t>
    <rPh sb="0" eb="1">
      <t>ナ</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</si>
  <si>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</si>
  <si>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</si>
  <si>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</si>
  <si>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</si>
  <si>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</si>
  <si>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</si>
  <si>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</si>
  <si>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理事　９</t>
    <rPh sb="1" eb="3">
      <t>リジ</t>
    </rPh>
    <phoneticPr fontId="2"/>
  </si>
  <si>
    <t>　理事　10</t>
    <rPh sb="1" eb="3">
      <t>リジ</t>
    </rPh>
    <phoneticPr fontId="2"/>
  </si>
  <si>
    <t>　監事　１</t>
    <rPh sb="1" eb="3">
      <t>カンジ</t>
    </rPh>
    <phoneticPr fontId="2"/>
  </si>
  <si>
    <t>造</t>
    <rPh sb="0" eb="1">
      <t>ゾウ</t>
    </rPh>
    <phoneticPr fontId="2"/>
  </si>
  <si>
    <t>　□市街化調整区域--</t>
    <rPh sb="2" eb="5">
      <t>シガイカ</t>
    </rPh>
    <rPh sb="5" eb="7">
      <t>チョウセイ</t>
    </rPh>
    <rPh sb="7" eb="9">
      <t>クイキ</t>
    </rPh>
    <phoneticPr fontId="2"/>
  </si>
  <si>
    <t>事　　業　　費　　　　　　（円）</t>
    <rPh sb="0" eb="7">
      <t>ジギョウヒ</t>
    </rPh>
    <rPh sb="14" eb="15">
      <t>エン</t>
    </rPh>
    <phoneticPr fontId="2"/>
  </si>
  <si>
    <t>資　 金　 内　 訳　　　　　　　　（円）</t>
    <rPh sb="0" eb="4">
      <t>シキン</t>
    </rPh>
    <rPh sb="6" eb="10">
      <t>ウチワケ</t>
    </rPh>
    <rPh sb="19" eb="20">
      <t>エン</t>
    </rPh>
    <phoneticPr fontId="2"/>
  </si>
  <si>
    <t>※1</t>
    <phoneticPr fontId="2"/>
  </si>
  <si>
    <t>・予備費</t>
    <rPh sb="1" eb="4">
      <t>ヨビヒ</t>
    </rPh>
    <phoneticPr fontId="2"/>
  </si>
  <si>
    <t>※2</t>
    <phoneticPr fontId="2"/>
  </si>
  <si>
    <t>※2</t>
  </si>
  <si>
    <t>初年度事業費の１ヶ月分以上を計上すること。</t>
    <rPh sb="0" eb="3">
      <t>ショネンド</t>
    </rPh>
    <rPh sb="3" eb="6">
      <t>ジギョウヒ</t>
    </rPh>
    <rPh sb="9" eb="13">
      <t>ゲツブンイジョウ</t>
    </rPh>
    <rPh sb="14" eb="16">
      <t>ケイジョウ</t>
    </rPh>
    <phoneticPr fontId="2"/>
  </si>
  <si>
    <t>管理費収入等</t>
    <rPh sb="0" eb="3">
      <t>カンリヒ</t>
    </rPh>
    <rPh sb="3" eb="5">
      <t>シュウニュウ</t>
    </rPh>
    <rPh sb="5" eb="6">
      <t>トウ</t>
    </rPh>
    <phoneticPr fontId="2"/>
  </si>
  <si>
    <t>福祉医療機構</t>
    <rPh sb="0" eb="2">
      <t>フクシ</t>
    </rPh>
    <rPh sb="2" eb="4">
      <t>イリョウ</t>
    </rPh>
    <rPh sb="4" eb="6">
      <t>キコウ</t>
    </rPh>
    <phoneticPr fontId="2"/>
  </si>
  <si>
    <t>市中銀行</t>
    <rPh sb="0" eb="2">
      <t>シチュウ</t>
    </rPh>
    <rPh sb="2" eb="4">
      <t>ギンコウ</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</si>
  <si>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</si>
  <si>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</si>
  <si>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</si>
  <si>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必須添付書類</t>
    <rPh sb="4" eb="6">
      <t>ヒッス</t>
    </rPh>
    <rPh sb="6" eb="8">
      <t>テンプ</t>
    </rPh>
    <rPh sb="8" eb="10">
      <t>ショルイ</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</si>
  <si>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</si>
  <si>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　　　□借入金償還計画等一覧　</t>
    <rPh sb="4" eb="6">
      <t>カクヤク</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</si>
  <si>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</si>
  <si>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記</t>
    <rPh sb="0" eb="1">
      <t>キ</t>
    </rPh>
    <phoneticPr fontId="2"/>
  </si>
  <si>
    <t>協議先</t>
    <rPh sb="0" eb="2">
      <t>キョウギ</t>
    </rPh>
    <rPh sb="2" eb="3">
      <t>サキ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</si>
  <si>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</si>
  <si>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</si>
  <si>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</si>
  <si>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財　源　内　訳　　　　　（円）</t>
    <rPh sb="0" eb="1">
      <t>ザイ</t>
    </rPh>
    <rPh sb="2" eb="3">
      <t>ミナモト</t>
    </rPh>
    <rPh sb="4" eb="5">
      <t>ナイ</t>
    </rPh>
    <rPh sb="6" eb="7">
      <t>ヤク</t>
    </rPh>
    <rPh sb="13" eb="14">
      <t>エン</t>
    </rPh>
    <phoneticPr fontId="2"/>
  </si>
  <si>
    <t>設置者負担金</t>
    <rPh sb="0" eb="3">
      <t>セッチシャ</t>
    </rPh>
    <rPh sb="3" eb="5">
      <t>フタン</t>
    </rPh>
    <rPh sb="5" eb="6">
      <t>キン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</si>
  <si>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</si>
  <si>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</si>
  <si>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償還財源　　　　　　　　　　　　　　　　　　（円）</t>
    <rPh sb="0" eb="2">
      <t>ショウカン</t>
    </rPh>
    <rPh sb="2" eb="4">
      <t>ザイゲン</t>
    </rPh>
    <rPh sb="23" eb="24">
      <t>エン</t>
    </rPh>
    <phoneticPr fontId="2"/>
  </si>
  <si>
    <t>年目</t>
    <rPh sb="0" eb="2">
      <t>ネンメ</t>
    </rPh>
    <phoneticPr fontId="2"/>
  </si>
  <si>
    <t>協議メモ</t>
    <rPh sb="0" eb="2">
      <t>キョウギ</t>
    </rPh>
    <phoneticPr fontId="2"/>
  </si>
  <si>
    <t>　詳細は以下のとおりです。</t>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</si>
  <si>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</si>
  <si>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</si>
  <si>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</si>
  <si>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　　議　　員</t>
    <rPh sb="0" eb="1">
      <t>ヒョウ</t>
    </rPh>
    <rPh sb="3" eb="4">
      <t>ギ</t>
    </rPh>
    <rPh sb="6" eb="7">
      <t>イン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</si>
  <si>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</si>
  <si>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</si>
  <si>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</si>
  <si>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</si>
  <si>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</si>
  <si>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</si>
  <si>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</si>
  <si>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</si>
  <si>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</si>
  <si>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</si>
  <si>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</si>
  <si>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</si>
  <si>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</si>
  <si>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</si>
  <si>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</si>
  <si>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</si>
  <si>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</si>
  <si>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</si>
  <si>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</si>
  <si>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</si>
  <si>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</si>
  <si>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</si>
  <si>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</si>
  <si>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</si>
  <si>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基本財産</t>
    <rPh sb="0" eb="2">
      <t>キホン</t>
    </rPh>
    <rPh sb="2" eb="4">
      <t>ザイサン</t>
    </rPh>
    <phoneticPr fontId="2"/>
  </si>
  <si>
    <t>土地</t>
    <rPh sb="0" eb="2">
      <t>トチ</t>
    </rPh>
    <phoneticPr fontId="2"/>
  </si>
  <si>
    <t>現金</t>
    <rPh sb="0" eb="2">
      <t>ゲンキン</t>
    </rPh>
    <phoneticPr fontId="2"/>
  </si>
  <si>
    <t>運用財産</t>
    <rPh sb="0" eb="2">
      <t>ウンヨウ</t>
    </rPh>
    <rPh sb="2" eb="4">
      <t>ザイサン</t>
    </rPh>
    <phoneticPr fontId="2"/>
  </si>
  <si>
    <t>運転資金</t>
    <rPh sb="0" eb="2">
      <t>ウンテン</t>
    </rPh>
    <rPh sb="2" eb="4">
      <t>シキン</t>
    </rPh>
    <phoneticPr fontId="2"/>
  </si>
  <si>
    <t>その他</t>
    <rPh sb="2" eb="3">
      <t>タ</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</si>
  <si>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</si>
  <si>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</si>
  <si>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</si>
  <si>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</si>
  <si>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</si>
  <si>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</si>
  <si>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t>
    <phoneticPr fontId="2"/>
  </si>
  <si>
    <t>補助金</t>
    <rPh sb="0" eb="3">
      <t>ホジョキン</t>
    </rPh>
    <phoneticPr fontId="2"/>
  </si>
  <si>
    <t>運　転　資　金</t>
    <rPh sb="0" eb="1">
      <t>ウン</t>
    </rPh>
    <rPh sb="2" eb="3">
      <t>テン</t>
    </rPh>
    <rPh sb="4" eb="5">
      <t>シ</t>
    </rPh>
    <rPh sb="6" eb="7">
      <t>キン</t>
    </rPh>
    <phoneticPr fontId="2"/>
  </si>
  <si>
    <t>そ　　の　　他</t>
    <rPh sb="6" eb="7">
      <t>タ</t>
    </rPh>
    <phoneticPr fontId="2"/>
  </si>
  <si>
    <t>％</t>
    <phoneticPr fontId="19"/>
  </si>
  <si>
    <t>年間事業費</t>
    <rPh sb="0" eb="2">
      <t>ネンカン</t>
    </rPh>
    <rPh sb="2" eb="5">
      <t>ジギョウヒ</t>
    </rPh>
    <phoneticPr fontId="2"/>
  </si>
  <si>
    <t>自己資金</t>
    <rPh sb="0" eb="2">
      <t>ジコ</t>
    </rPh>
    <rPh sb="2" eb="4">
      <t>シキン</t>
    </rPh>
    <phoneticPr fontId="2"/>
  </si>
  <si>
    <t>合計</t>
    <rPh sb="0" eb="2">
      <t>ゴウケイ</t>
    </rPh>
    <phoneticPr fontId="2"/>
  </si>
  <si>
    <t>寄　附　予　定　者　名</t>
    <rPh sb="0" eb="1">
      <t>キ</t>
    </rPh>
    <rPh sb="2" eb="3">
      <t>フ</t>
    </rPh>
    <rPh sb="4" eb="5">
      <t>ヨ</t>
    </rPh>
    <rPh sb="6" eb="7">
      <t>サダム</t>
    </rPh>
    <rPh sb="8" eb="9">
      <t>モノ</t>
    </rPh>
    <rPh sb="10" eb="11">
      <t>メイ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</si>
  <si>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</si>
  <si>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</si>
  <si>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</si>
  <si>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</si>
  <si>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</si>
  <si>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</si>
  <si>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</si>
  <si>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</si>
  <si>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</si>
  <si>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</si>
  <si>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t>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</si>
  <si>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</si>
  <si>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</si>
  <si>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</si>
  <si>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t>
    <phoneticPr fontId="2"/>
  </si>
  <si>
    <t>（記入上の注意事項）</t>
    <rPh sb="1" eb="3">
      <t>キニュウ</t>
    </rPh>
    <rPh sb="3" eb="4">
      <t>ジョウ</t>
    </rPh>
    <rPh sb="5" eb="7">
      <t>チュウイ</t>
    </rPh>
    <rPh sb="7" eb="9">
      <t>ジコウ</t>
    </rPh>
    <phoneticPr fontId="2"/>
  </si>
  <si>
    <t>担当者（法人窓口）</t>
    <rPh sb="0" eb="3">
      <t>タントウシャ</t>
    </rPh>
    <rPh sb="4" eb="6">
      <t>ホウジン</t>
    </rPh>
    <rPh sb="6" eb="8">
      <t>マドグチ</t>
    </rPh>
    <phoneticPr fontId="2"/>
  </si>
  <si>
    <t>FAX</t>
    <phoneticPr fontId="2"/>
  </si>
  <si>
    <t>Eメール</t>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</si>
  <si>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</si>
  <si>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</si>
  <si>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</si>
  <si>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</si>
  <si>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</si>
  <si>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</si>
  <si>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</si>
  <si>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事業計画書（1-1）</t>
    <rPh sb="0" eb="2">
      <t>ジギョウ</t>
    </rPh>
    <rPh sb="2" eb="5">
      <t>ケイカクショ</t>
    </rPh>
    <phoneticPr fontId="2"/>
  </si>
  <si>
    <t>２　用地</t>
    <rPh sb="2" eb="4">
      <t>ヨウチ</t>
    </rPh>
    <phoneticPr fontId="2"/>
  </si>
  <si>
    <t>付近見取図</t>
    <rPh sb="0" eb="2">
      <t>フキン</t>
    </rPh>
    <rPh sb="2" eb="5">
      <t>ミトリズ</t>
    </rPh>
    <phoneticPr fontId="2"/>
  </si>
  <si>
    <t>３　建物</t>
    <rPh sb="2" eb="4">
      <t>タテモノ</t>
    </rPh>
    <phoneticPr fontId="2"/>
  </si>
  <si>
    <t>見積書</t>
    <rPh sb="0" eb="3">
      <t>ミツモリショ</t>
    </rPh>
    <phoneticPr fontId="2"/>
  </si>
  <si>
    <t>５　資金計画</t>
    <rPh sb="2" eb="4">
      <t>シキン</t>
    </rPh>
    <rPh sb="4" eb="6">
      <t>ケイカク</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</si>
  <si>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</si>
  <si>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</si>
  <si>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①</t>
    <phoneticPr fontId="2"/>
  </si>
  <si>
    <t>◎</t>
    <phoneticPr fontId="2"/>
  </si>
  <si>
    <t>消防局等との消防設備等についての協議結果★</t>
    <rPh sb="0" eb="2">
      <t>ショウボウ</t>
    </rPh>
    <rPh sb="2" eb="3">
      <t>キョク</t>
    </rPh>
    <rPh sb="3" eb="4">
      <t>ナド</t>
    </rPh>
    <rPh sb="6" eb="8">
      <t>ショウボウ</t>
    </rPh>
    <rPh sb="8" eb="10">
      <t>セツビ</t>
    </rPh>
    <rPh sb="10" eb="11">
      <t>ナド</t>
    </rPh>
    <rPh sb="16" eb="18">
      <t>キョウギ</t>
    </rPh>
    <rPh sb="18" eb="20">
      <t>ケッカ</t>
    </rPh>
    <phoneticPr fontId="2"/>
  </si>
  <si>
    <t>幼児便器（小）</t>
    <rPh sb="0" eb="2">
      <t>ヨウジ</t>
    </rPh>
    <rPh sb="2" eb="4">
      <t>ベンキ</t>
    </rPh>
    <rPh sb="5" eb="6">
      <t>ショウ</t>
    </rPh>
    <phoneticPr fontId="2"/>
  </si>
  <si>
    <t>幼児便器（大）</t>
    <rPh sb="0" eb="2">
      <t>ヨウジ</t>
    </rPh>
    <rPh sb="2" eb="4">
      <t>ベンキ</t>
    </rPh>
    <rPh sb="5" eb="6">
      <t>ダイ</t>
    </rPh>
    <phoneticPr fontId="2"/>
  </si>
  <si>
    <t>乳児用</t>
    <rPh sb="0" eb="2">
      <t>ニュウジ</t>
    </rPh>
    <rPh sb="2" eb="3">
      <t>ヨウ</t>
    </rPh>
    <phoneticPr fontId="2"/>
  </si>
  <si>
    <t>子育て相談室</t>
    <rPh sb="0" eb="2">
      <t>コソダ</t>
    </rPh>
    <rPh sb="3" eb="5">
      <t>ソウダン</t>
    </rPh>
    <rPh sb="5" eb="6">
      <t>シツ</t>
    </rPh>
    <phoneticPr fontId="2"/>
  </si>
  <si>
    <t>一時保育室</t>
    <rPh sb="0" eb="2">
      <t>イチジ</t>
    </rPh>
    <rPh sb="2" eb="5">
      <t>ホイクシツ</t>
    </rPh>
    <phoneticPr fontId="2"/>
  </si>
  <si>
    <t>便　　所</t>
    <rPh sb="0" eb="1">
      <t>ビン</t>
    </rPh>
    <rPh sb="3" eb="4">
      <t>トコロ</t>
    </rPh>
    <phoneticPr fontId="2"/>
  </si>
  <si>
    <t>←乳幼児用以外の便所の面積。</t>
    <rPh sb="5" eb="7">
      <t>イガイ</t>
    </rPh>
    <rPh sb="8" eb="10">
      <t>ベンジョ</t>
    </rPh>
    <rPh sb="11" eb="13">
      <t>メンセキ</t>
    </rPh>
    <phoneticPr fontId="2"/>
  </si>
  <si>
    <t>敷地面積（※1）</t>
    <rPh sb="0" eb="2">
      <t>シキチ</t>
    </rPh>
    <rPh sb="2" eb="4">
      <t>メンセキ</t>
    </rPh>
    <phoneticPr fontId="2"/>
  </si>
  <si>
    <t>建築面積（※2）</t>
    <rPh sb="0" eb="2">
      <t>ケンチク</t>
    </rPh>
    <rPh sb="2" eb="4">
      <t>メンセキ</t>
    </rPh>
    <phoneticPr fontId="2"/>
  </si>
  <si>
    <t>○　乳児保育（生後57日目から）の実施</t>
    <rPh sb="2" eb="4">
      <t>ニュウジ</t>
    </rPh>
    <rPh sb="4" eb="6">
      <t>ホイク</t>
    </rPh>
    <rPh sb="7" eb="9">
      <t>セイゴ</t>
    </rPh>
    <rPh sb="11" eb="12">
      <t>ニチ</t>
    </rPh>
    <rPh sb="12" eb="13">
      <t>メ</t>
    </rPh>
    <rPh sb="17" eb="19">
      <t>ジッシ</t>
    </rPh>
    <phoneticPr fontId="2"/>
  </si>
  <si>
    <t>□　実施する</t>
    <rPh sb="2" eb="4">
      <t>ジッシ</t>
    </rPh>
    <phoneticPr fontId="2"/>
  </si>
  <si>
    <t>□　実施しない</t>
    <rPh sb="2" eb="4">
      <t>ジッシ</t>
    </rPh>
    <phoneticPr fontId="2"/>
  </si>
  <si>
    <t>（２）　乳児保育</t>
    <rPh sb="4" eb="6">
      <t>ニュウジ</t>
    </rPh>
    <rPh sb="6" eb="8">
      <t>ホイク</t>
    </rPh>
    <phoneticPr fontId="2"/>
  </si>
  <si>
    <t>交付基礎額の算定</t>
    <rPh sb="0" eb="2">
      <t>コウフ</t>
    </rPh>
    <rPh sb="2" eb="4">
      <t>キソ</t>
    </rPh>
    <rPh sb="4" eb="5">
      <t>ガク</t>
    </rPh>
    <rPh sb="6" eb="8">
      <t>サンテイ</t>
    </rPh>
    <phoneticPr fontId="2"/>
  </si>
  <si>
    <t>市費</t>
    <rPh sb="0" eb="2">
      <t>シヒ</t>
    </rPh>
    <phoneticPr fontId="2"/>
  </si>
  <si>
    <t>交付</t>
    <rPh sb="0" eb="2">
      <t>コウフ</t>
    </rPh>
    <phoneticPr fontId="2"/>
  </si>
  <si>
    <t>補助額</t>
    <rPh sb="0" eb="2">
      <t>ホジョ</t>
    </rPh>
    <rPh sb="2" eb="3">
      <t>ガク</t>
    </rPh>
    <phoneticPr fontId="2"/>
  </si>
  <si>
    <t>所要額</t>
    <rPh sb="0" eb="2">
      <t>ショヨウ</t>
    </rPh>
    <rPh sb="2" eb="3">
      <t>ガク</t>
    </rPh>
    <phoneticPr fontId="2"/>
  </si>
  <si>
    <t>決定額</t>
    <rPh sb="0" eb="2">
      <t>ケッテイ</t>
    </rPh>
    <rPh sb="2" eb="3">
      <t>ガク</t>
    </rPh>
    <phoneticPr fontId="2"/>
  </si>
  <si>
    <t>（本体工事費）</t>
    <rPh sb="1" eb="2">
      <t>ホン</t>
    </rPh>
    <rPh sb="2" eb="3">
      <t>タイ</t>
    </rPh>
    <rPh sb="3" eb="6">
      <t>コウジヒ</t>
    </rPh>
    <phoneticPr fontId="2"/>
  </si>
  <si>
    <t>（加算分）</t>
    <rPh sb="1" eb="3">
      <t>カサン</t>
    </rPh>
    <rPh sb="3" eb="4">
      <t>ブン</t>
    </rPh>
    <phoneticPr fontId="2"/>
  </si>
  <si>
    <t>Ｂ円</t>
    <rPh sb="1" eb="2">
      <t>エン</t>
    </rPh>
    <phoneticPr fontId="2"/>
  </si>
  <si>
    <t>Ｃ（＝Ａ-Ｂ）円</t>
    <rPh sb="7" eb="8">
      <t>エン</t>
    </rPh>
    <phoneticPr fontId="2"/>
  </si>
  <si>
    <t>Ｄ（≦Ａ）円</t>
    <rPh sb="5" eb="6">
      <t>エン</t>
    </rPh>
    <phoneticPr fontId="2"/>
  </si>
  <si>
    <t>Ｇ円</t>
    <rPh sb="1" eb="2">
      <t>エン</t>
    </rPh>
    <phoneticPr fontId="2"/>
  </si>
  <si>
    <t>Ｈ円</t>
    <rPh sb="1" eb="2">
      <t>エン</t>
    </rPh>
    <phoneticPr fontId="2"/>
  </si>
  <si>
    <t>Ｉ円</t>
    <rPh sb="1" eb="2">
      <t>エン</t>
    </rPh>
    <phoneticPr fontId="2"/>
  </si>
  <si>
    <t>Ｊ円</t>
    <rPh sb="1" eb="2">
      <t>エン</t>
    </rPh>
    <phoneticPr fontId="2"/>
  </si>
  <si>
    <t>Ｋ円</t>
    <rPh sb="1" eb="2">
      <t>エン</t>
    </rPh>
    <phoneticPr fontId="2"/>
  </si>
  <si>
    <t>Ｌ円</t>
    <rPh sb="1" eb="2">
      <t>エン</t>
    </rPh>
    <phoneticPr fontId="2"/>
  </si>
  <si>
    <t>基準額</t>
    <rPh sb="0" eb="2">
      <t>キジュン</t>
    </rPh>
    <rPh sb="2" eb="3">
      <t>ガク</t>
    </rPh>
    <phoneticPr fontId="2"/>
  </si>
  <si>
    <t>解体撤去</t>
    <rPh sb="0" eb="2">
      <t>カイタイ</t>
    </rPh>
    <rPh sb="2" eb="4">
      <t>テッキョ</t>
    </rPh>
    <phoneticPr fontId="2"/>
  </si>
  <si>
    <t>←千円単位で入力</t>
    <rPh sb="1" eb="3">
      <t>センエン</t>
    </rPh>
    <rPh sb="3" eb="5">
      <t>タンイ</t>
    </rPh>
    <rPh sb="6" eb="8">
      <t>ニュウリョク</t>
    </rPh>
    <phoneticPr fontId="19"/>
  </si>
  <si>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19"/>
  </si>
  <si>
    <t>※　整備後の定員は、既存定員以上とすること。</t>
    <rPh sb="2" eb="4">
      <t>セイビ</t>
    </rPh>
    <rPh sb="4" eb="5">
      <t>ゴ</t>
    </rPh>
    <rPh sb="6" eb="8">
      <t>テイイン</t>
    </rPh>
    <rPh sb="10" eb="12">
      <t>キゾン</t>
    </rPh>
    <rPh sb="12" eb="14">
      <t>テイイン</t>
    </rPh>
    <rPh sb="14" eb="16">
      <t>イジョウ</t>
    </rPh>
    <phoneticPr fontId="2"/>
  </si>
  <si>
    <t>交付基礎額</t>
    <phoneticPr fontId="2"/>
  </si>
  <si>
    <t>算定額合計</t>
    <phoneticPr fontId="2"/>
  </si>
  <si>
    <t>F円</t>
    <phoneticPr fontId="2"/>
  </si>
  <si>
    <t>交付基礎額</t>
    <rPh sb="0" eb="2">
      <t>コウフ</t>
    </rPh>
    <rPh sb="2" eb="4">
      <t>キソ</t>
    </rPh>
    <rPh sb="4" eb="5">
      <t>ガク</t>
    </rPh>
    <phoneticPr fontId="2"/>
  </si>
  <si>
    <t>算定額合計</t>
    <rPh sb="0" eb="2">
      <t>サンテイ</t>
    </rPh>
    <rPh sb="2" eb="3">
      <t>ガク</t>
    </rPh>
    <rPh sb="3" eb="5">
      <t>ゴウケイ</t>
    </rPh>
    <phoneticPr fontId="2"/>
  </si>
  <si>
    <t>保育所部分</t>
    <rPh sb="0" eb="2">
      <t>ホイク</t>
    </rPh>
    <rPh sb="2" eb="3">
      <t>ショ</t>
    </rPh>
    <rPh sb="3" eb="5">
      <t>ブブン</t>
    </rPh>
    <phoneticPr fontId="2"/>
  </si>
  <si>
    <t>幼稚園部分</t>
    <rPh sb="0" eb="3">
      <t>ヨウチエン</t>
    </rPh>
    <rPh sb="3" eb="5">
      <t>ブブン</t>
    </rPh>
    <phoneticPr fontId="2"/>
  </si>
  <si>
    <t>保育所</t>
    <rPh sb="0" eb="2">
      <t>ホイク</t>
    </rPh>
    <rPh sb="2" eb="3">
      <t>ジョ</t>
    </rPh>
    <phoneticPr fontId="2"/>
  </si>
  <si>
    <t>幼稚園</t>
    <rPh sb="0" eb="3">
      <t>ヨウチエン</t>
    </rPh>
    <phoneticPr fontId="2"/>
  </si>
  <si>
    <t>補助基準額の算定</t>
    <rPh sb="0" eb="2">
      <t>ホジョ</t>
    </rPh>
    <rPh sb="2" eb="4">
      <t>キジュン</t>
    </rPh>
    <rPh sb="4" eb="5">
      <t>ガク</t>
    </rPh>
    <rPh sb="6" eb="8">
      <t>サンテイ</t>
    </rPh>
    <phoneticPr fontId="2"/>
  </si>
  <si>
    <t>基金補助額　（県費）
H　　　　　　　　　円</t>
    <rPh sb="0" eb="2">
      <t>キキン</t>
    </rPh>
    <rPh sb="2" eb="4">
      <t>ホジョ</t>
    </rPh>
    <rPh sb="4" eb="5">
      <t>ガク</t>
    </rPh>
    <rPh sb="7" eb="8">
      <t>ケン</t>
    </rPh>
    <rPh sb="8" eb="9">
      <t>ヒ</t>
    </rPh>
    <rPh sb="21" eb="22">
      <t>エン</t>
    </rPh>
    <phoneticPr fontId="2"/>
  </si>
  <si>
    <t>市費補助額
I　　　　　円</t>
    <rPh sb="0" eb="2">
      <t>シヒ</t>
    </rPh>
    <rPh sb="2" eb="4">
      <t>ホジョ</t>
    </rPh>
    <rPh sb="4" eb="5">
      <t>ガク</t>
    </rPh>
    <rPh sb="12" eb="13">
      <t>エン</t>
    </rPh>
    <phoneticPr fontId="2"/>
  </si>
  <si>
    <t>補助額合計
Ｊ　　　　円</t>
    <rPh sb="0" eb="2">
      <t>ホジョ</t>
    </rPh>
    <rPh sb="2" eb="3">
      <t>ガク</t>
    </rPh>
    <rPh sb="3" eb="5">
      <t>ゴウケイ</t>
    </rPh>
    <rPh sb="11" eb="12">
      <t>エン</t>
    </rPh>
    <phoneticPr fontId="2"/>
  </si>
  <si>
    <t>単価</t>
    <rPh sb="0" eb="2">
      <t>タンカ</t>
    </rPh>
    <phoneticPr fontId="2"/>
  </si>
  <si>
    <t>Ｂ（≦Ａ）円</t>
    <rPh sb="5" eb="6">
      <t>エン</t>
    </rPh>
    <phoneticPr fontId="2"/>
  </si>
  <si>
    <t>Ｃ円</t>
    <rPh sb="1" eb="2">
      <t>エン</t>
    </rPh>
    <phoneticPr fontId="2"/>
  </si>
  <si>
    <t>Ｄ（＝Ａ-Ｃ）円</t>
    <rPh sb="7" eb="8">
      <t>エン</t>
    </rPh>
    <phoneticPr fontId="2"/>
  </si>
  <si>
    <t>F円</t>
    <rPh sb="1" eb="2">
      <t>エン</t>
    </rPh>
    <phoneticPr fontId="2"/>
  </si>
  <si>
    <t>G円</t>
    <rPh sb="1" eb="2">
      <t>エン</t>
    </rPh>
    <phoneticPr fontId="2"/>
  </si>
  <si>
    <r>
      <t>H1（G×2</t>
    </r>
    <r>
      <rPr>
        <sz val="11"/>
        <rFont val="ＭＳ Ｐゴシック"/>
        <family val="3"/>
        <charset val="128"/>
      </rPr>
      <t>/</t>
    </r>
    <r>
      <rPr>
        <sz val="11"/>
        <rFont val="ＭＳ Ｐゴシック"/>
        <family val="3"/>
        <charset val="128"/>
      </rPr>
      <t>3</t>
    </r>
    <r>
      <rPr>
        <sz val="11"/>
        <rFont val="ＭＳ Ｐゴシック"/>
        <family val="3"/>
        <charset val="128"/>
      </rPr>
      <t>）</t>
    </r>
    <phoneticPr fontId="2"/>
  </si>
  <si>
    <t>H2（（Ｇ×1/2）</t>
    <phoneticPr fontId="2"/>
  </si>
  <si>
    <r>
      <t>I1(G×1/12</t>
    </r>
    <r>
      <rPr>
        <sz val="11"/>
        <rFont val="ＭＳ Ｐゴシック"/>
        <family val="3"/>
        <charset val="128"/>
      </rPr>
      <t>）</t>
    </r>
    <phoneticPr fontId="2"/>
  </si>
  <si>
    <r>
      <t>I2(G×1/4）</t>
    </r>
    <r>
      <rPr>
        <sz val="11"/>
        <rFont val="ＭＳ Ｐゴシック"/>
        <family val="3"/>
        <charset val="128"/>
      </rPr>
      <t/>
    </r>
    <phoneticPr fontId="2"/>
  </si>
  <si>
    <t>J（Ｈ＋Ｉ）円</t>
    <rPh sb="6" eb="7">
      <t>エン</t>
    </rPh>
    <phoneticPr fontId="2"/>
  </si>
  <si>
    <t>－</t>
    <phoneticPr fontId="2"/>
  </si>
  <si>
    <t>(2)　Ｅ欄には，Ｂ欄の額とＤ欄の額を比較して少ない方の額を記入すること。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</si>
  <si>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(3)　G欄には，E欄の額とF欄の額を比較して少ない方の額を記入すること。</t>
    <rPh sb="5" eb="6">
      <t>ラン</t>
    </rPh>
    <rPh sb="10" eb="11">
      <t>ラン</t>
    </rPh>
    <rPh sb="12" eb="13">
      <t>ガク</t>
    </rPh>
    <rPh sb="15" eb="16">
      <t>ラン</t>
    </rPh>
    <rPh sb="17" eb="18">
      <t>ガク</t>
    </rPh>
    <rPh sb="19" eb="21">
      <t>ヒカク</t>
    </rPh>
    <rPh sb="23" eb="24">
      <t>スク</t>
    </rPh>
    <rPh sb="26" eb="27">
      <t>ホウ</t>
    </rPh>
    <rPh sb="28" eb="29">
      <t>ガク</t>
    </rPh>
    <rPh sb="30" eb="32">
      <t>キニュウ</t>
    </rPh>
    <phoneticPr fontId="2"/>
  </si>
  <si>
    <t>(4)　H欄には，G欄の額に2/3を乗じた額を記入すること。(小数点以下は切り捨て。）</t>
    <rPh sb="5" eb="6">
      <t>ラン</t>
    </rPh>
    <rPh sb="10" eb="11">
      <t>ラン</t>
    </rPh>
    <rPh sb="12" eb="13">
      <t>ガク</t>
    </rPh>
    <rPh sb="18" eb="19">
      <t>ジョウ</t>
    </rPh>
    <rPh sb="21" eb="22">
      <t>ガク</t>
    </rPh>
    <rPh sb="23" eb="25">
      <t>キニュウ</t>
    </rPh>
    <rPh sb="31" eb="34">
      <t>ショウスウテン</t>
    </rPh>
    <rPh sb="34" eb="36">
      <t>イカ</t>
    </rPh>
    <rPh sb="37" eb="38">
      <t>キ</t>
    </rPh>
    <rPh sb="39" eb="40">
      <t>ス</t>
    </rPh>
    <phoneticPr fontId="2"/>
  </si>
  <si>
    <t>(5)　I欄には，G欄の額に1/12を乗じた額を記入すること。(小数点以下は切り捨て。）</t>
    <rPh sb="5" eb="6">
      <t>ラン</t>
    </rPh>
    <rPh sb="10" eb="11">
      <t>ラン</t>
    </rPh>
    <rPh sb="12" eb="13">
      <t>ガク</t>
    </rPh>
    <rPh sb="19" eb="20">
      <t>ジョウ</t>
    </rPh>
    <rPh sb="22" eb="23">
      <t>ガク</t>
    </rPh>
    <rPh sb="24" eb="26">
      <t>キニュウ</t>
    </rPh>
    <rPh sb="32" eb="35">
      <t>ショウスウテン</t>
    </rPh>
    <rPh sb="35" eb="37">
      <t>イカ</t>
    </rPh>
    <rPh sb="38" eb="39">
      <t>キ</t>
    </rPh>
    <rPh sb="40" eb="41">
      <t>ス</t>
    </rPh>
    <phoneticPr fontId="2"/>
  </si>
  <si>
    <t>仮設設備</t>
    <rPh sb="0" eb="2">
      <t>カセツ</t>
    </rPh>
    <rPh sb="2" eb="4">
      <t>セツビ</t>
    </rPh>
    <phoneticPr fontId="2"/>
  </si>
  <si>
    <r>
      <rPr>
        <b/>
        <sz val="10.5"/>
        <color indexed="36"/>
        <rFont val="ＭＳ Ｐ明朝"/>
        <family val="1"/>
        <charset val="128"/>
      </rPr>
      <t>【保育所】</t>
    </r>
    <r>
      <rPr>
        <sz val="10.5"/>
        <rFont val="ＭＳ Ｐ明朝"/>
        <family val="1"/>
        <charset val="128"/>
      </rPr>
      <t>（８の（１）に基づく施設整備事業[定額2/3相当]）</t>
    </r>
    <rPh sb="1" eb="3">
      <t>ホイク</t>
    </rPh>
    <rPh sb="3" eb="4">
      <t>ジョ</t>
    </rPh>
    <rPh sb="12" eb="13">
      <t>モト</t>
    </rPh>
    <rPh sb="15" eb="17">
      <t>シセツ</t>
    </rPh>
    <rPh sb="17" eb="19">
      <t>セイビ</t>
    </rPh>
    <rPh sb="19" eb="21">
      <t>ジギョウ</t>
    </rPh>
    <rPh sb="22" eb="24">
      <t>テイガク</t>
    </rPh>
    <rPh sb="27" eb="29">
      <t>ソウトウ</t>
    </rPh>
    <phoneticPr fontId="2"/>
  </si>
  <si>
    <t>【幼稚園】</t>
  </si>
  <si>
    <t>　・開設準備加算</t>
    <rPh sb="2" eb="4">
      <t>カイセツ</t>
    </rPh>
    <rPh sb="4" eb="6">
      <t>ジュンビ</t>
    </rPh>
    <rPh sb="6" eb="8">
      <t>カサン</t>
    </rPh>
    <phoneticPr fontId="2"/>
  </si>
  <si>
    <t>開設準備加算単価</t>
    <rPh sb="0" eb="2">
      <t>カイセツ</t>
    </rPh>
    <rPh sb="2" eb="4">
      <t>ジュンビ</t>
    </rPh>
    <rPh sb="4" eb="6">
      <t>カサン</t>
    </rPh>
    <rPh sb="6" eb="8">
      <t>タンカ</t>
    </rPh>
    <phoneticPr fontId="2"/>
  </si>
  <si>
    <t>贈与確約書（償還財源として寄付を受ける場合）</t>
    <rPh sb="0" eb="2">
      <t>ゾウヨ</t>
    </rPh>
    <rPh sb="2" eb="4">
      <t>カクヤク</t>
    </rPh>
    <rPh sb="4" eb="5">
      <t>ショ</t>
    </rPh>
    <rPh sb="6" eb="8">
      <t>ショウカン</t>
    </rPh>
    <rPh sb="8" eb="10">
      <t>ザイゲン</t>
    </rPh>
    <rPh sb="13" eb="15">
      <t>キフ</t>
    </rPh>
    <rPh sb="16" eb="17">
      <t>ウ</t>
    </rPh>
    <rPh sb="19" eb="21">
      <t>バアイ</t>
    </rPh>
    <phoneticPr fontId="2"/>
  </si>
  <si>
    <t>贈与予定者の所得証明書（償還財源として寄付を受ける場合）</t>
    <rPh sb="0" eb="2">
      <t>ゾウヨ</t>
    </rPh>
    <rPh sb="2" eb="5">
      <t>ヨテイシャ</t>
    </rPh>
    <rPh sb="6" eb="8">
      <t>ショトク</t>
    </rPh>
    <rPh sb="8" eb="11">
      <t>ショウメイショ</t>
    </rPh>
    <rPh sb="12" eb="14">
      <t>ショウカン</t>
    </rPh>
    <rPh sb="14" eb="16">
      <t>ザイゲン</t>
    </rPh>
    <rPh sb="19" eb="21">
      <t>キフ</t>
    </rPh>
    <rPh sb="22" eb="23">
      <t>ウ</t>
    </rPh>
    <rPh sb="25" eb="27">
      <t>バアイ</t>
    </rPh>
    <phoneticPr fontId="2"/>
  </si>
  <si>
    <t>○</t>
    <phoneticPr fontId="2"/>
  </si>
  <si>
    <t>郵便番号</t>
    <rPh sb="0" eb="4">
      <t>ユウビンバンゴウ</t>
    </rPh>
    <phoneticPr fontId="2"/>
  </si>
  <si>
    <t>　〒</t>
    <phoneticPr fontId="2"/>
  </si>
  <si>
    <t>建築面積　　　　　　　　㎡</t>
    <rPh sb="0" eb="2">
      <t>ケンチク</t>
    </rPh>
    <rPh sb="2" eb="4">
      <t>メンセキ</t>
    </rPh>
    <phoneticPr fontId="2"/>
  </si>
  <si>
    <t>屋外遊戯場　　　　　　 ㎡</t>
    <rPh sb="0" eb="2">
      <t>オクガイ</t>
    </rPh>
    <rPh sb="2" eb="4">
      <t>ユウギ</t>
    </rPh>
    <rPh sb="4" eb="5">
      <t>バ</t>
    </rPh>
    <phoneticPr fontId="2"/>
  </si>
  <si>
    <t>道路後退部分</t>
    <rPh sb="0" eb="2">
      <t>ドウロ</t>
    </rPh>
    <rPh sb="2" eb="4">
      <t>コウタイ</t>
    </rPh>
    <rPh sb="4" eb="6">
      <t>ブブン</t>
    </rPh>
    <phoneticPr fontId="2"/>
  </si>
  <si>
    <t>その他（駐車場含む）</t>
    <rPh sb="2" eb="3">
      <t>タ</t>
    </rPh>
    <rPh sb="4" eb="6">
      <t>チュウシャ</t>
    </rPh>
    <rPh sb="6" eb="7">
      <t>ジョウ</t>
    </rPh>
    <rPh sb="7" eb="8">
      <t>フク</t>
    </rPh>
    <phoneticPr fontId="2"/>
  </si>
  <si>
    <t>乳児室</t>
    <rPh sb="0" eb="1">
      <t>チチ</t>
    </rPh>
    <rPh sb="1" eb="2">
      <t>コ</t>
    </rPh>
    <rPh sb="2" eb="3">
      <t>シツ</t>
    </rPh>
    <phoneticPr fontId="2"/>
  </si>
  <si>
    <t>④</t>
  </si>
  <si>
    <t>⑤</t>
  </si>
  <si>
    <t>⑥</t>
  </si>
  <si>
    <t>　</t>
    <phoneticPr fontId="2"/>
  </si>
  <si>
    <t>２・３号認定</t>
    <rPh sb="3" eb="4">
      <t>ゴウ</t>
    </rPh>
    <rPh sb="4" eb="6">
      <t>ニンテイ</t>
    </rPh>
    <phoneticPr fontId="2"/>
  </si>
  <si>
    <t>2・3号認定</t>
    <phoneticPr fontId="2"/>
  </si>
  <si>
    <t>1号認定</t>
    <phoneticPr fontId="2"/>
  </si>
  <si>
    <t>○　延長保育の実施日・実施時間（2・3号認定）</t>
    <rPh sb="2" eb="4">
      <t>エンチョウ</t>
    </rPh>
    <rPh sb="4" eb="6">
      <t>ホイク</t>
    </rPh>
    <rPh sb="7" eb="10">
      <t>ジッシビ</t>
    </rPh>
    <rPh sb="11" eb="13">
      <t>ジッシ</t>
    </rPh>
    <rPh sb="13" eb="15">
      <t>ジカン</t>
    </rPh>
    <phoneticPr fontId="2"/>
  </si>
  <si>
    <t>配置予定数</t>
  </si>
  <si>
    <t>園長</t>
    <rPh sb="0" eb="2">
      <t>エンチョウ</t>
    </rPh>
    <phoneticPr fontId="2"/>
  </si>
  <si>
    <t>幼稚園教諭</t>
    <rPh sb="0" eb="3">
      <t>ヨウチエン</t>
    </rPh>
    <rPh sb="3" eb="5">
      <t>キョウユ</t>
    </rPh>
    <phoneticPr fontId="2"/>
  </si>
  <si>
    <t>栄養士</t>
    <rPh sb="0" eb="3">
      <t>エイヨウシ</t>
    </rPh>
    <phoneticPr fontId="2"/>
  </si>
  <si>
    <t>○　保育士等経験年数（直接保育に従事する者のみを計上のこと）</t>
    <rPh sb="2" eb="4">
      <t>ホイク</t>
    </rPh>
    <rPh sb="4" eb="5">
      <t>シ</t>
    </rPh>
    <rPh sb="5" eb="6">
      <t>トウ</t>
    </rPh>
    <rPh sb="6" eb="8">
      <t>ケイケン</t>
    </rPh>
    <rPh sb="8" eb="10">
      <t>ネンスウ</t>
    </rPh>
    <phoneticPr fontId="2"/>
  </si>
  <si>
    <t>エ</t>
    <phoneticPr fontId="2"/>
  </si>
  <si>
    <t>・国交付金</t>
    <rPh sb="1" eb="2">
      <t>クニ</t>
    </rPh>
    <rPh sb="2" eb="5">
      <t>コウフキン</t>
    </rPh>
    <phoneticPr fontId="2"/>
  </si>
  <si>
    <t>１号認定</t>
    <rPh sb="1" eb="2">
      <t>ゴウ</t>
    </rPh>
    <rPh sb="2" eb="4">
      <t>ニンテイ</t>
    </rPh>
    <phoneticPr fontId="2"/>
  </si>
  <si>
    <t>他法人との役員の兼務</t>
    <rPh sb="0" eb="1">
      <t>タ</t>
    </rPh>
    <rPh sb="1" eb="3">
      <t>ホウジン</t>
    </rPh>
    <rPh sb="5" eb="7">
      <t>ヤクイン</t>
    </rPh>
    <rPh sb="8" eb="10">
      <t>ケンム</t>
    </rPh>
    <phoneticPr fontId="2"/>
  </si>
  <si>
    <t>副園長又は教頭</t>
    <rPh sb="0" eb="3">
      <t>フクエンチョウ</t>
    </rPh>
    <rPh sb="3" eb="4">
      <t>マタ</t>
    </rPh>
    <rPh sb="5" eb="7">
      <t>キョウトウ</t>
    </rPh>
    <phoneticPr fontId="2"/>
  </si>
  <si>
    <t>看護師等(※2)</t>
    <rPh sb="0" eb="3">
      <t>カンゴシ</t>
    </rPh>
    <rPh sb="3" eb="4">
      <t>トウ</t>
    </rPh>
    <phoneticPr fontId="2"/>
  </si>
  <si>
    <t>保育教諭等(※1)</t>
    <rPh sb="0" eb="2">
      <t>ホイク</t>
    </rPh>
    <rPh sb="2" eb="4">
      <t>キョウユ</t>
    </rPh>
    <rPh sb="4" eb="5">
      <t>トウ</t>
    </rPh>
    <phoneticPr fontId="2"/>
  </si>
  <si>
    <t>養護教諭等(※3)</t>
    <rPh sb="0" eb="2">
      <t>ヨウゴ</t>
    </rPh>
    <rPh sb="2" eb="4">
      <t>キョウユ</t>
    </rPh>
    <rPh sb="4" eb="5">
      <t>トウ</t>
    </rPh>
    <phoneticPr fontId="2"/>
  </si>
  <si>
    <t>事務職員</t>
    <rPh sb="0" eb="2">
      <t>ジム</t>
    </rPh>
    <rPh sb="2" eb="4">
      <t>ショクイン</t>
    </rPh>
    <phoneticPr fontId="2"/>
  </si>
  <si>
    <t>贈与確約書（建設資金として寄付を受ける場合）</t>
    <rPh sb="0" eb="2">
      <t>ゾウヨ</t>
    </rPh>
    <rPh sb="2" eb="4">
      <t>カクヤク</t>
    </rPh>
    <rPh sb="4" eb="5">
      <t>ショ</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</si>
  <si>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</si>
  <si>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　　　■既設法人</t>
    <rPh sb="4" eb="6">
      <t>キセツ</t>
    </rPh>
    <rPh sb="6" eb="8">
      <t>ホウジン</t>
    </rPh>
    <phoneticPr fontId="2"/>
  </si>
  <si>
    <t>　　　　２.  直近の貸付利率を使用すること。</t>
    <rPh sb="8" eb="10">
      <t>チョッキン</t>
    </rPh>
    <rPh sb="11" eb="13">
      <t>カシツケ</t>
    </rPh>
    <rPh sb="13" eb="15">
      <t>リリツ</t>
    </rPh>
    <rPh sb="16" eb="18">
      <t>シヨウ</t>
    </rPh>
    <phoneticPr fontId="2"/>
  </si>
  <si>
    <t>必須添付書類</t>
    <rPh sb="0" eb="2">
      <t>ヒッス</t>
    </rPh>
    <rPh sb="2" eb="6">
      <t>テンプショルイ</t>
    </rPh>
    <phoneticPr fontId="2"/>
  </si>
  <si>
    <t>既往借入金の状況（法人全体）</t>
    <rPh sb="0" eb="2">
      <t>キオウ</t>
    </rPh>
    <rPh sb="2" eb="5">
      <t>カリイレキン</t>
    </rPh>
    <rPh sb="6" eb="8">
      <t>ジョウキョウ</t>
    </rPh>
    <rPh sb="9" eb="11">
      <t>ホウジン</t>
    </rPh>
    <rPh sb="11" eb="13">
      <t>ゼンタイ</t>
    </rPh>
    <phoneticPr fontId="1"/>
  </si>
  <si>
    <t>（金額単位：千円）</t>
    <rPh sb="1" eb="3">
      <t>キンガク</t>
    </rPh>
    <rPh sb="3" eb="5">
      <t>タンイ</t>
    </rPh>
    <rPh sb="6" eb="8">
      <t>センエン</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</si>
  <si>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</si>
  <si>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</si>
  <si>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</si>
  <si>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</si>
  <si>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</si>
  <si>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</si>
  <si>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</si>
  <si>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</si>
  <si>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</si>
  <si>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</si>
  <si>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</si>
  <si>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</si>
  <si>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</si>
  <si>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</si>
  <si>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</si>
  <si>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</si>
  <si>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</si>
  <si>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</si>
  <si>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</si>
  <si>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</si>
  <si>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</si>
  <si>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既存施設の状況</t>
    <rPh sb="0" eb="2">
      <t>キソン</t>
    </rPh>
    <rPh sb="2" eb="4">
      <t>シセツ</t>
    </rPh>
    <rPh sb="5" eb="7">
      <t>ジョウキョウ</t>
    </rPh>
    <phoneticPr fontId="2"/>
  </si>
  <si>
    <t>財産処分の有無　　 　□有　   　□無</t>
    <rPh sb="0" eb="2">
      <t>ザイサン</t>
    </rPh>
    <rPh sb="2" eb="4">
      <t>ショブン</t>
    </rPh>
    <rPh sb="5" eb="7">
      <t>ウム</t>
    </rPh>
    <phoneticPr fontId="2"/>
  </si>
  <si>
    <t>申請額算出内訳書</t>
    <phoneticPr fontId="2"/>
  </si>
  <si>
    <t>●仮設施設整備工事費</t>
    <rPh sb="1" eb="3">
      <t>カセツ</t>
    </rPh>
    <rPh sb="3" eb="5">
      <t>シセツ</t>
    </rPh>
    <rPh sb="5" eb="7">
      <t>セイビ</t>
    </rPh>
    <rPh sb="7" eb="10">
      <t>コウジヒ</t>
    </rPh>
    <phoneticPr fontId="2"/>
  </si>
  <si>
    <t>①</t>
    <phoneticPr fontId="2"/>
  </si>
  <si>
    <t>添付書類</t>
    <phoneticPr fontId="2"/>
  </si>
  <si>
    <t>進捗率</t>
    <rPh sb="0" eb="2">
      <t>シンチョク</t>
    </rPh>
    <rPh sb="2" eb="3">
      <t>リツ</t>
    </rPh>
    <phoneticPr fontId="2"/>
  </si>
  <si>
    <t>区　分　　　　　新規借入分</t>
    <rPh sb="0" eb="1">
      <t>ク</t>
    </rPh>
    <rPh sb="2" eb="3">
      <t>ブン</t>
    </rPh>
    <rPh sb="8" eb="10">
      <t>シンキ</t>
    </rPh>
    <rPh sb="10" eb="12">
      <t>カリイレ</t>
    </rPh>
    <rPh sb="12" eb="13">
      <t>ブン</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</si>
  <si>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</si>
  <si>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</si>
  <si>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・国交付金</t>
    <rPh sb="1" eb="2">
      <t>クニ</t>
    </rPh>
    <rPh sb="2" eb="4">
      <t>コウフ</t>
    </rPh>
    <rPh sb="4" eb="5">
      <t>キン</t>
    </rPh>
    <phoneticPr fontId="2"/>
  </si>
  <si>
    <t>・</t>
    <phoneticPr fontId="2"/>
  </si>
  <si>
    <t>４歳児　　　 　　　 　人</t>
    <rPh sb="1" eb="2">
      <t>サイ</t>
    </rPh>
    <rPh sb="2" eb="3">
      <t>ジ</t>
    </rPh>
    <rPh sb="12" eb="13">
      <t>ニン</t>
    </rPh>
    <phoneticPr fontId="2"/>
  </si>
  <si>
    <t>４歳児　　　 　　　 人</t>
    <rPh sb="1" eb="2">
      <t>サイ</t>
    </rPh>
    <rPh sb="2" eb="3">
      <t>ジ</t>
    </rPh>
    <rPh sb="11" eb="12">
      <t>ニン</t>
    </rPh>
    <phoneticPr fontId="2"/>
  </si>
  <si>
    <t>５歳児　　　 　　　 　人</t>
    <rPh sb="1" eb="2">
      <t>サイ</t>
    </rPh>
    <rPh sb="2" eb="3">
      <t>ジ</t>
    </rPh>
    <rPh sb="12" eb="13">
      <t>ニン</t>
    </rPh>
    <phoneticPr fontId="2"/>
  </si>
  <si>
    <t>５歳児　　　 　　　 人</t>
    <rPh sb="1" eb="2">
      <t>サイ</t>
    </rPh>
    <rPh sb="2" eb="3">
      <t>ジ</t>
    </rPh>
    <rPh sb="11" eb="12">
      <t>ニン</t>
    </rPh>
    <phoneticPr fontId="2"/>
  </si>
  <si>
    <t>㎡</t>
    <phoneticPr fontId="2"/>
  </si>
  <si>
    <t>㎡</t>
    <phoneticPr fontId="2"/>
  </si>
  <si>
    <t>（Ａ＋Ｂ＋Ｃ）</t>
    <phoneticPr fontId="2"/>
  </si>
  <si>
    <t>（Ａ）</t>
    <phoneticPr fontId="2"/>
  </si>
  <si>
    <t>（Ｂ）</t>
    <phoneticPr fontId="2"/>
  </si>
  <si>
    <t>（Ｃ）</t>
    <phoneticPr fontId="2"/>
  </si>
  <si>
    <t>適</t>
    <phoneticPr fontId="2"/>
  </si>
  <si>
    <t>否</t>
    <phoneticPr fontId="2"/>
  </si>
  <si>
    <t>1.65㎡*2歳未満児定員(　　人)=　　　㎡(※A)　　　</t>
    <rPh sb="7" eb="8">
      <t>サイ</t>
    </rPh>
    <rPh sb="8" eb="10">
      <t>ミマン</t>
    </rPh>
    <rPh sb="10" eb="11">
      <t>ジ</t>
    </rPh>
    <rPh sb="11" eb="13">
      <t>テイイン</t>
    </rPh>
    <rPh sb="16" eb="17">
      <t>ニン</t>
    </rPh>
    <phoneticPr fontId="2"/>
  </si>
  <si>
    <t>ほふく室</t>
    <phoneticPr fontId="2"/>
  </si>
  <si>
    <t>3.3㎡*2歳未満児定員(　　人)=　　　㎡(※B)</t>
    <rPh sb="6" eb="7">
      <t>サイ</t>
    </rPh>
    <rPh sb="7" eb="9">
      <t>ミマン</t>
    </rPh>
    <rPh sb="9" eb="10">
      <t>ジ</t>
    </rPh>
    <rPh sb="10" eb="12">
      <t>テイイン</t>
    </rPh>
    <rPh sb="15" eb="16">
      <t>ニン</t>
    </rPh>
    <phoneticPr fontId="2"/>
  </si>
  <si>
    <t>1.98㎡*2歳以上児定員(　　人)=　　　㎡</t>
    <rPh sb="7" eb="8">
      <t>サイ</t>
    </rPh>
    <rPh sb="8" eb="10">
      <t>イジョウ</t>
    </rPh>
    <rPh sb="10" eb="11">
      <t>ジ</t>
    </rPh>
    <rPh sb="11" eb="13">
      <t>テイイン</t>
    </rPh>
    <rPh sb="16" eb="17">
      <t>ニン</t>
    </rPh>
    <phoneticPr fontId="2"/>
  </si>
  <si>
    <t>　検収室(食品庫含む)・洗浄室・</t>
    <phoneticPr fontId="2"/>
  </si>
  <si>
    <t>　配膳室(1Fのみ)の合計を記入。</t>
    <phoneticPr fontId="2"/>
  </si>
  <si>
    <t>便所(乳幼児用)</t>
    <rPh sb="0" eb="1">
      <t>ビン</t>
    </rPh>
    <rPh sb="1" eb="2">
      <t>トコロ</t>
    </rPh>
    <phoneticPr fontId="2"/>
  </si>
  <si>
    <t>㎡</t>
    <phoneticPr fontId="2"/>
  </si>
  <si>
    <t>㎡</t>
    <phoneticPr fontId="2"/>
  </si>
  <si>
    <t>(　　　)㎡*2歳(　　　)児定員(　　人)=　　　㎡　　</t>
    <phoneticPr fontId="2"/>
  </si>
  <si>
    <t>②…□3歳以上児学級数＝1　⇒180㎡</t>
    <rPh sb="2" eb="5">
      <t>サイイジョウ</t>
    </rPh>
    <rPh sb="5" eb="6">
      <t>ジ</t>
    </rPh>
    <rPh sb="6" eb="8">
      <t>ガッキュウ</t>
    </rPh>
    <rPh sb="8" eb="9">
      <t>スウ</t>
    </rPh>
    <phoneticPr fontId="2"/>
  </si>
  <si>
    <t>　□3歳児以上児学級数≧2</t>
    <phoneticPr fontId="2"/>
  </si>
  <si>
    <t>⇒320㎡+100㎡*(3歳以上児学級数(　)-2)=　　　㎡</t>
    <rPh sb="18" eb="19">
      <t>スウ</t>
    </rPh>
    <phoneticPr fontId="2"/>
  </si>
  <si>
    <t>合　　計(※3)</t>
    <rPh sb="0" eb="1">
      <t>ゴウ</t>
    </rPh>
    <rPh sb="3" eb="4">
      <t>ケイ</t>
    </rPh>
    <phoneticPr fontId="2"/>
  </si>
  <si>
    <t>←合計≧①　　　㎡+②　　　㎡=　　　㎡</t>
    <rPh sb="1" eb="3">
      <t>ゴウケイ</t>
    </rPh>
    <phoneticPr fontId="2"/>
  </si>
  <si>
    <t>←屋外遊戯場≧①　　　㎡+②　　　㎡=　　　㎡</t>
    <rPh sb="1" eb="3">
      <t>オクガイ</t>
    </rPh>
    <rPh sb="3" eb="5">
      <t>ユウギ</t>
    </rPh>
    <rPh sb="5" eb="6">
      <t>ジョウ</t>
    </rPh>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</si>
  <si>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</si>
  <si>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</si>
  <si>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</si>
  <si>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</si>
  <si>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</si>
  <si>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</si>
  <si>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</si>
  <si>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</si>
  <si>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</si>
  <si>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</si>
  <si>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</si>
  <si>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</si>
  <si>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</si>
  <si>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</si>
  <si>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</si>
  <si>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</si>
  <si>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</si>
  <si>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</si>
  <si>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</si>
  <si>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</si>
  <si>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</si>
  <si>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</si>
  <si>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※1</t>
    <phoneticPr fontId="2"/>
  </si>
  <si>
    <t>福祉医療機構</t>
    <phoneticPr fontId="2"/>
  </si>
  <si>
    <t xml:space="preserve"> □贈与確約書　　　□贈与予定者の所得証明書　　　□贈与予定者の預貯金残高証明書</t>
    <phoneticPr fontId="2"/>
  </si>
  <si>
    <t xml:space="preserve">     　　　　　　　　           </t>
    <phoneticPr fontId="2"/>
  </si>
  <si>
    <t xml:space="preserve">    　　　　　　　　             　</t>
    <phoneticPr fontId="2"/>
  </si>
  <si>
    <t xml:space="preserve"> □社会福祉施設等施設整備事業計画に係る市中銀行との協議内容</t>
    <rPh sb="2" eb="9">
      <t>シャカイフクシシセツナド</t>
    </rPh>
    <rPh sb="9" eb="11">
      <t>シセツ</t>
    </rPh>
    <rPh sb="11" eb="13">
      <t>セイビ</t>
    </rPh>
    <rPh sb="13" eb="15">
      <t>ジギョウ</t>
    </rPh>
    <rPh sb="15" eb="17">
      <t>ケイカク</t>
    </rPh>
    <rPh sb="18" eb="19">
      <t>カカ</t>
    </rPh>
    <rPh sb="20" eb="22">
      <t>シチュウ</t>
    </rPh>
    <rPh sb="22" eb="24">
      <t>ギンコウ</t>
    </rPh>
    <phoneticPr fontId="2"/>
  </si>
  <si>
    <t xml:space="preserve">    　　　　　　　　            </t>
    <phoneticPr fontId="2"/>
  </si>
  <si>
    <t xml:space="preserve">    　　　　　　　　             </t>
    <phoneticPr fontId="2"/>
  </si>
  <si>
    <t xml:space="preserve"> □既往借入金の状況（法人全体）　</t>
    <rPh sb="2" eb="4">
      <t>キオウ</t>
    </rPh>
    <rPh sb="4" eb="6">
      <t>カリイレ</t>
    </rPh>
    <rPh sb="6" eb="7">
      <t>キン</t>
    </rPh>
    <rPh sb="8" eb="10">
      <t>ジョウキョウ</t>
    </rPh>
    <rPh sb="11" eb="13">
      <t>ホウジン</t>
    </rPh>
    <rPh sb="13" eb="15">
      <t>ゼンタイ</t>
    </rPh>
    <phoneticPr fontId="2"/>
  </si>
  <si>
    <t>　 余裕を持った資金計画とすること。</t>
    <phoneticPr fontId="2"/>
  </si>
  <si>
    <t>借用の相手：</t>
    <rPh sb="0" eb="2">
      <t>シャクヨウ</t>
    </rPh>
    <rPh sb="3" eb="5">
      <t>アイテ</t>
    </rPh>
    <phoneticPr fontId="2"/>
  </si>
  <si>
    <t>保育所定員</t>
    <rPh sb="0" eb="2">
      <t>ホイク</t>
    </rPh>
    <rPh sb="2" eb="3">
      <t>ジョ</t>
    </rPh>
    <rPh sb="3" eb="5">
      <t>テイイン</t>
    </rPh>
    <phoneticPr fontId="2"/>
  </si>
  <si>
    <t>幼稚園定員</t>
    <rPh sb="0" eb="3">
      <t>ヨウチエン</t>
    </rPh>
    <rPh sb="3" eb="5">
      <t>テイイン</t>
    </rPh>
    <phoneticPr fontId="2"/>
  </si>
  <si>
    <r>
      <rPr>
        <b/>
        <sz val="11"/>
        <color indexed="36"/>
        <rFont val="ＭＳ Ｐゴシック"/>
        <family val="3"/>
        <charset val="128"/>
      </rPr>
      <t>【幼稚園】（</t>
    </r>
    <r>
      <rPr>
        <sz val="11"/>
        <rFont val="ＭＳ Ｐゴシック"/>
        <family val="3"/>
        <charset val="128"/>
      </rPr>
      <t>認定こども園施設整備交付金別表１に基づく施設整備事業[1/2相当]）</t>
    </r>
    <rPh sb="1" eb="4">
      <t>ヨウチエン</t>
    </rPh>
    <rPh sb="6" eb="8">
      <t>ニンテイ</t>
    </rPh>
    <rPh sb="11" eb="12">
      <t>エン</t>
    </rPh>
    <rPh sb="12" eb="14">
      <t>シセツ</t>
    </rPh>
    <rPh sb="14" eb="16">
      <t>セイビ</t>
    </rPh>
    <rPh sb="16" eb="19">
      <t>コウフキン</t>
    </rPh>
    <rPh sb="19" eb="21">
      <t>ベッピョウ</t>
    </rPh>
    <phoneticPr fontId="2"/>
  </si>
  <si>
    <t>見積書（設計監理）</t>
    <rPh sb="0" eb="3">
      <t>ミツモリショ</t>
    </rPh>
    <rPh sb="4" eb="6">
      <t>セッケイ</t>
    </rPh>
    <rPh sb="6" eb="8">
      <t>カンリ</t>
    </rPh>
    <phoneticPr fontId="2"/>
  </si>
  <si>
    <r>
      <t>一時</t>
    </r>
    <r>
      <rPr>
        <sz val="11"/>
        <rFont val="ＭＳ Ｐゴシック"/>
        <family val="3"/>
        <charset val="128"/>
      </rPr>
      <t>預かりを行う場合の人数</t>
    </r>
    <rPh sb="2" eb="3">
      <t>アズ</t>
    </rPh>
    <phoneticPr fontId="2"/>
  </si>
  <si>
    <t>４歳児　　 　　　　 　人</t>
    <rPh sb="1" eb="2">
      <t>サイ</t>
    </rPh>
    <rPh sb="2" eb="3">
      <t>ジ</t>
    </rPh>
    <rPh sb="12" eb="13">
      <t>ニン</t>
    </rPh>
    <phoneticPr fontId="2"/>
  </si>
  <si>
    <t>㎡</t>
    <phoneticPr fontId="2"/>
  </si>
  <si>
    <t>㎡</t>
    <phoneticPr fontId="2"/>
  </si>
  <si>
    <t>（Ａ＋Ｂ＋Ｃ）</t>
    <phoneticPr fontId="2"/>
  </si>
  <si>
    <t>（Ａ）</t>
    <phoneticPr fontId="2"/>
  </si>
  <si>
    <t>（Ｂ）</t>
    <phoneticPr fontId="2"/>
  </si>
  <si>
    <t>（Ｃ）</t>
    <phoneticPr fontId="2"/>
  </si>
  <si>
    <t>適</t>
    <phoneticPr fontId="2"/>
  </si>
  <si>
    <t>否</t>
    <phoneticPr fontId="2"/>
  </si>
  <si>
    <t>1.65㎡×２歳未満児定員数（　　人）＝　　　㎡　　　</t>
    <rPh sb="7" eb="8">
      <t>サイ</t>
    </rPh>
    <rPh sb="8" eb="10">
      <t>ミマン</t>
    </rPh>
    <rPh sb="10" eb="11">
      <t>ジ</t>
    </rPh>
    <rPh sb="11" eb="13">
      <t>テイイン</t>
    </rPh>
    <rPh sb="13" eb="14">
      <t>スウ</t>
    </rPh>
    <rPh sb="17" eb="18">
      <t>ニン</t>
    </rPh>
    <phoneticPr fontId="2"/>
  </si>
  <si>
    <t>ほふく室</t>
    <phoneticPr fontId="2"/>
  </si>
  <si>
    <t xml:space="preserve"> 3.3㎡×２歳未満児定員数（　　人）＝　　　㎡　　　</t>
    <rPh sb="7" eb="8">
      <t>サイ</t>
    </rPh>
    <rPh sb="8" eb="10">
      <t>ミマン</t>
    </rPh>
    <rPh sb="10" eb="11">
      <t>ジ</t>
    </rPh>
    <rPh sb="11" eb="13">
      <t>テイイン</t>
    </rPh>
    <rPh sb="13" eb="14">
      <t>スウ</t>
    </rPh>
    <rPh sb="17" eb="18">
      <t>ニン</t>
    </rPh>
    <phoneticPr fontId="2"/>
  </si>
  <si>
    <t>1.98㎡×２歳以上児定員数（　　人）＝　　　㎡　　　</t>
    <rPh sb="7" eb="8">
      <t>サイ</t>
    </rPh>
    <rPh sb="8" eb="10">
      <t>イジョウ</t>
    </rPh>
    <rPh sb="10" eb="11">
      <t>ジ</t>
    </rPh>
    <rPh sb="11" eb="13">
      <t>テイイン</t>
    </rPh>
    <rPh sb="13" eb="14">
      <t>スウ</t>
    </rPh>
    <rPh sb="17" eb="18">
      <t>ニン</t>
    </rPh>
    <phoneticPr fontId="2"/>
  </si>
  <si>
    <t>便所（乳幼児用）</t>
    <rPh sb="0" eb="1">
      <t>ビン</t>
    </rPh>
    <rPh sb="1" eb="2">
      <t>トコロ</t>
    </rPh>
    <phoneticPr fontId="2"/>
  </si>
  <si>
    <t>㎡</t>
    <phoneticPr fontId="2"/>
  </si>
  <si>
    <t>㎡</t>
    <phoneticPr fontId="2"/>
  </si>
  <si>
    <t>(　　　)㎡×２歳(　　　)児定員数（　　人）＝　　　㎡　　</t>
    <phoneticPr fontId="2"/>
  </si>
  <si>
    <t>合　　　計（※3）</t>
    <rPh sb="0" eb="1">
      <t>ゴウ</t>
    </rPh>
    <rPh sb="4" eb="5">
      <t>ケイ</t>
    </rPh>
    <phoneticPr fontId="2"/>
  </si>
  <si>
    <t xml:space="preserve"> 3.3㎡×２歳以上児定員数（　　人）＝　　　㎡　　　</t>
    <rPh sb="7" eb="8">
      <t>サイ</t>
    </rPh>
    <rPh sb="8" eb="10">
      <t>イジョウ</t>
    </rPh>
    <rPh sb="10" eb="11">
      <t>ジ</t>
    </rPh>
    <rPh sb="11" eb="13">
      <t>テイイン</t>
    </rPh>
    <rPh sb="13" eb="14">
      <t>スウ</t>
    </rPh>
    <rPh sb="17" eb="18">
      <t>ニン</t>
    </rPh>
    <phoneticPr fontId="2"/>
  </si>
  <si>
    <t>最低基準調書</t>
    <rPh sb="0" eb="2">
      <t>サイテイ</t>
    </rPh>
    <rPh sb="2" eb="4">
      <t>キジュン</t>
    </rPh>
    <rPh sb="4" eb="6">
      <t>チョウショ</t>
    </rPh>
    <phoneticPr fontId="2"/>
  </si>
  <si>
    <t>第三者機関との耐震補強計画判定に要する期間等についての協議結果</t>
    <phoneticPr fontId="2"/>
  </si>
  <si>
    <r>
      <t>①…(※A)+(※B)+(</t>
    </r>
    <r>
      <rPr>
        <sz val="11"/>
        <rFont val="ＭＳ Ｐゴシック"/>
        <family val="3"/>
        <charset val="128"/>
      </rPr>
      <t>1.98</t>
    </r>
    <r>
      <rPr>
        <sz val="11"/>
        <rFont val="ＭＳ Ｐゴシック"/>
        <family val="3"/>
        <charset val="128"/>
      </rPr>
      <t>㎡*2歳児定員(　)人)=　　　㎡</t>
    </r>
    <rPh sb="18" eb="19">
      <t>サイ</t>
    </rPh>
    <rPh sb="19" eb="20">
      <t>ジ</t>
    </rPh>
    <rPh sb="20" eb="22">
      <t>テイイン</t>
    </rPh>
    <rPh sb="25" eb="26">
      <t>ニン</t>
    </rPh>
    <phoneticPr fontId="2"/>
  </si>
  <si>
    <t>①…(※A)+(※B)+(1.98㎡*2歳児定員(　)人)=　　　㎡</t>
    <rPh sb="18" eb="19">
      <t>サイ</t>
    </rPh>
    <rPh sb="19" eb="20">
      <t>ジ</t>
    </rPh>
    <rPh sb="20" eb="22">
      <t>テイイン</t>
    </rPh>
    <rPh sb="25" eb="26">
      <t>ニン</t>
    </rPh>
    <phoneticPr fontId="2"/>
  </si>
  <si>
    <t>施設長の履歴書</t>
    <rPh sb="0" eb="2">
      <t>シセツ</t>
    </rPh>
    <rPh sb="2" eb="3">
      <t>ナガ</t>
    </rPh>
    <rPh sb="4" eb="7">
      <t>リレキショ</t>
    </rPh>
    <phoneticPr fontId="2"/>
  </si>
  <si>
    <t>施設長の資格証の写し</t>
    <rPh sb="0" eb="2">
      <t>シセツ</t>
    </rPh>
    <rPh sb="2" eb="3">
      <t>チョウ</t>
    </rPh>
    <rPh sb="4" eb="6">
      <t>シカク</t>
    </rPh>
    <rPh sb="6" eb="7">
      <t>ショウ</t>
    </rPh>
    <rPh sb="8" eb="9">
      <t>ウツ</t>
    </rPh>
    <phoneticPr fontId="2"/>
  </si>
  <si>
    <t>○</t>
    <phoneticPr fontId="2"/>
  </si>
  <si>
    <t>○　乳児保育に関する考え方（工事中）　騒音に対する配慮</t>
    <rPh sb="2" eb="4">
      <t>ニュウジ</t>
    </rPh>
    <rPh sb="4" eb="6">
      <t>ホイク</t>
    </rPh>
    <rPh sb="7" eb="8">
      <t>カン</t>
    </rPh>
    <rPh sb="10" eb="11">
      <t>カンガ</t>
    </rPh>
    <rPh sb="12" eb="13">
      <t>カタ</t>
    </rPh>
    <rPh sb="14" eb="17">
      <t>コウジチュウ</t>
    </rPh>
    <rPh sb="19" eb="21">
      <t>ソウオン</t>
    </rPh>
    <rPh sb="22" eb="23">
      <t>タイ</t>
    </rPh>
    <rPh sb="25" eb="27">
      <t>ハイリョ</t>
    </rPh>
    <phoneticPr fontId="2"/>
  </si>
  <si>
    <t>○　給食提供に関する考え方（工事中）</t>
    <rPh sb="2" eb="4">
      <t>キュウショク</t>
    </rPh>
    <rPh sb="4" eb="6">
      <t>テイキョウ</t>
    </rPh>
    <rPh sb="7" eb="8">
      <t>カン</t>
    </rPh>
    <rPh sb="10" eb="11">
      <t>カンガ</t>
    </rPh>
    <rPh sb="12" eb="13">
      <t>カタ</t>
    </rPh>
    <rPh sb="14" eb="17">
      <t>コウジチュウ</t>
    </rPh>
    <phoneticPr fontId="2"/>
  </si>
  <si>
    <t>（１）　児童の安全に配慮された設計・施工（工事中）</t>
    <rPh sb="4" eb="6">
      <t>ジドウ</t>
    </rPh>
    <rPh sb="7" eb="9">
      <t>アンゼン</t>
    </rPh>
    <rPh sb="10" eb="12">
      <t>ハイリョ</t>
    </rPh>
    <rPh sb="15" eb="17">
      <t>セッケイ</t>
    </rPh>
    <rPh sb="18" eb="20">
      <t>セコウ</t>
    </rPh>
    <rPh sb="21" eb="24">
      <t>コウジチュウ</t>
    </rPh>
    <phoneticPr fontId="2"/>
  </si>
  <si>
    <t>（２）　スムーズな送迎（工事期間中）</t>
    <rPh sb="9" eb="11">
      <t>ソウゲイ</t>
    </rPh>
    <rPh sb="12" eb="14">
      <t>コウジ</t>
    </rPh>
    <rPh sb="14" eb="17">
      <t>キカンチュウ</t>
    </rPh>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</si>
  <si>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</si>
  <si>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　　　　造　　　　階建て</t>
    <rPh sb="4" eb="5">
      <t>ゾウ</t>
    </rPh>
    <rPh sb="9" eb="10">
      <t>カイ</t>
    </rPh>
    <rPh sb="10" eb="11">
      <t>ダ</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</si>
  <si>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</si>
  <si>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補助金　　　　□国庫（県）補助　　 　　□民間</t>
    <rPh sb="21" eb="23">
      <t>ミンカン</t>
    </rPh>
    <phoneticPr fontId="2"/>
  </si>
  <si>
    <t>耐震化の状況　　　　　□不要　　□未診断　　□診断済・補強済　　□診断済・未補強</t>
    <rPh sb="0" eb="3">
      <t>タイシンカ</t>
    </rPh>
    <rPh sb="4" eb="6">
      <t>ジョウキョウ</t>
    </rPh>
    <rPh sb="12" eb="14">
      <t>フヨウ</t>
    </rPh>
    <rPh sb="17" eb="18">
      <t>ミ</t>
    </rPh>
    <rPh sb="18" eb="20">
      <t>シンダン</t>
    </rPh>
    <rPh sb="23" eb="25">
      <t>シンダン</t>
    </rPh>
    <rPh sb="25" eb="26">
      <t>ズ</t>
    </rPh>
    <rPh sb="27" eb="29">
      <t>ホキョウ</t>
    </rPh>
    <rPh sb="29" eb="30">
      <t>ズ</t>
    </rPh>
    <rPh sb="33" eb="35">
      <t>シンダン</t>
    </rPh>
    <rPh sb="35" eb="36">
      <t>ズ</t>
    </rPh>
    <rPh sb="37" eb="38">
      <t>ミ</t>
    </rPh>
    <rPh sb="38" eb="40">
      <t>ホキョウ</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</si>
  <si>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</si>
  <si>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</si>
  <si>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</si>
  <si>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</si>
  <si>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</si>
  <si>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記載例</t>
    <rPh sb="0" eb="2">
      <t>キサイ</t>
    </rPh>
    <rPh sb="2" eb="3">
      <t>レイ</t>
    </rPh>
    <phoneticPr fontId="2"/>
  </si>
  <si>
    <t>施設の経歴</t>
    <rPh sb="0" eb="2">
      <t>シセツ</t>
    </rPh>
    <rPh sb="3" eb="5">
      <t>ケイレキ</t>
    </rPh>
    <phoneticPr fontId="2"/>
  </si>
  <si>
    <t>建物の名称</t>
    <rPh sb="0" eb="2">
      <t>タテモノ</t>
    </rPh>
    <rPh sb="3" eb="5">
      <t>メイショウ</t>
    </rPh>
    <phoneticPr fontId="2"/>
  </si>
  <si>
    <t>所有の状況</t>
    <rPh sb="0" eb="2">
      <t>ショユウ</t>
    </rPh>
    <rPh sb="3" eb="5">
      <t>ジョウキョウ</t>
    </rPh>
    <phoneticPr fontId="2"/>
  </si>
  <si>
    <t>延面積
（㎡）</t>
    <rPh sb="0" eb="1">
      <t>ノ</t>
    </rPh>
    <rPh sb="1" eb="3">
      <t>メンセキ</t>
    </rPh>
    <phoneticPr fontId="2"/>
  </si>
  <si>
    <t>補助金の状況</t>
    <rPh sb="0" eb="3">
      <t>ホジョキン</t>
    </rPh>
    <rPh sb="4" eb="6">
      <t>ジョウキョウ</t>
    </rPh>
    <phoneticPr fontId="2"/>
  </si>
  <si>
    <t>説明</t>
    <rPh sb="0" eb="2">
      <t>セツメイ</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</si>
  <si>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</si>
  <si>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</si>
  <si>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</si>
  <si>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</si>
  <si>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</si>
  <si>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</si>
  <si>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昭和５０年創設</t>
    <rPh sb="0" eb="2">
      <t>ショウワ</t>
    </rPh>
    <rPh sb="4" eb="5">
      <t>ネン</t>
    </rPh>
    <rPh sb="5" eb="7">
      <t>ソウセツ</t>
    </rPh>
    <phoneticPr fontId="2"/>
  </si>
  <si>
    <t>契約予定年月日</t>
    <rPh sb="0" eb="2">
      <t>ケイヤク</t>
    </rPh>
    <rPh sb="2" eb="4">
      <t>ヨテイ</t>
    </rPh>
    <rPh sb="4" eb="6">
      <t>ネンゲツ</t>
    </rPh>
    <rPh sb="6" eb="7">
      <t>ヒ</t>
    </rPh>
    <phoneticPr fontId="2"/>
  </si>
  <si>
    <t>敷　地　面　積</t>
    <rPh sb="0" eb="1">
      <t>シキ</t>
    </rPh>
    <rPh sb="2" eb="3">
      <t>チ</t>
    </rPh>
    <rPh sb="4" eb="5">
      <t>メン</t>
    </rPh>
    <phoneticPr fontId="2"/>
  </si>
  <si>
    <t>　　　　　　　　　　　　　　　　㎡</t>
    <phoneticPr fontId="2"/>
  </si>
  <si>
    <t>所有の
状況</t>
    <rPh sb="0" eb="2">
      <t>ショユウ</t>
    </rPh>
    <rPh sb="4" eb="6">
      <t>ジョウキョウ</t>
    </rPh>
    <phoneticPr fontId="2"/>
  </si>
  <si>
    <t>所　　有</t>
    <rPh sb="0" eb="1">
      <t>トコロ</t>
    </rPh>
    <rPh sb="3" eb="4">
      <t>ユウ</t>
    </rPh>
    <phoneticPr fontId="2"/>
  </si>
  <si>
    <t>買収予定</t>
    <rPh sb="0" eb="2">
      <t>バイシュウ</t>
    </rPh>
    <rPh sb="2" eb="4">
      <t>ヨテイ</t>
    </rPh>
    <phoneticPr fontId="2"/>
  </si>
  <si>
    <t>借　　地</t>
    <rPh sb="0" eb="1">
      <t>シャク</t>
    </rPh>
    <rPh sb="3" eb="4">
      <t>チ</t>
    </rPh>
    <phoneticPr fontId="2"/>
  </si>
  <si>
    <t>　　　　　　　　　　　　　　　　㎡</t>
    <phoneticPr fontId="2"/>
  </si>
  <si>
    <t>地上権　・　賃借権　・　定期借地権　・　無償貸与</t>
    <rPh sb="0" eb="3">
      <t>チジョウケン</t>
    </rPh>
    <rPh sb="6" eb="9">
      <t>チンシャクケン</t>
    </rPh>
    <rPh sb="12" eb="14">
      <t>テイキ</t>
    </rPh>
    <rPh sb="14" eb="17">
      <t>シャクチケン</t>
    </rPh>
    <rPh sb="20" eb="22">
      <t>ムショウ</t>
    </rPh>
    <rPh sb="22" eb="24">
      <t>タイヨ</t>
    </rPh>
    <phoneticPr fontId="2"/>
  </si>
  <si>
    <t>利用
内訳</t>
    <phoneticPr fontId="2"/>
  </si>
  <si>
    <t>駐車場　　　　　　　　　㎡</t>
    <phoneticPr fontId="2"/>
  </si>
  <si>
    <t>その他　　　　　　　　　㎡</t>
    <phoneticPr fontId="2"/>
  </si>
  <si>
    <t>　　　　　　㎡</t>
    <phoneticPr fontId="2"/>
  </si>
  <si>
    <t>設</t>
    <rPh sb="0" eb="1">
      <t>セツ</t>
    </rPh>
    <phoneticPr fontId="2"/>
  </si>
  <si>
    <t>備</t>
    <rPh sb="0" eb="1">
      <t>ソナ</t>
    </rPh>
    <phoneticPr fontId="2"/>
  </si>
  <si>
    <t>補</t>
    <rPh sb="0" eb="1">
      <t>タスク</t>
    </rPh>
    <phoneticPr fontId="2"/>
  </si>
  <si>
    <t>助</t>
    <rPh sb="0" eb="1">
      <t>スケ</t>
    </rPh>
    <phoneticPr fontId="2"/>
  </si>
  <si>
    <t>対</t>
    <rPh sb="0" eb="1">
      <t>ツイ</t>
    </rPh>
    <phoneticPr fontId="2"/>
  </si>
  <si>
    <t>象</t>
    <rPh sb="0" eb="1">
      <t>ゾウ</t>
    </rPh>
    <phoneticPr fontId="2"/>
  </si>
  <si>
    <t>施</t>
    <rPh sb="0" eb="1">
      <t>セ</t>
    </rPh>
    <phoneticPr fontId="2"/>
  </si>
  <si>
    <t>部</t>
    <rPh sb="0" eb="1">
      <t>ブ</t>
    </rPh>
    <phoneticPr fontId="2"/>
  </si>
  <si>
    <t>分</t>
    <rPh sb="0" eb="1">
      <t>フン</t>
    </rPh>
    <phoneticPr fontId="2"/>
  </si>
  <si>
    <t>※4　整備前の定員及び現員は申請月1日時点での定員及び児童数を記入すること。</t>
    <rPh sb="3" eb="5">
      <t>セイビ</t>
    </rPh>
    <rPh sb="5" eb="6">
      <t>マエ</t>
    </rPh>
    <rPh sb="7" eb="9">
      <t>テイイン</t>
    </rPh>
    <rPh sb="9" eb="10">
      <t>オヨ</t>
    </rPh>
    <rPh sb="11" eb="13">
      <t>ゲンイン</t>
    </rPh>
    <rPh sb="14" eb="16">
      <t>シンセイ</t>
    </rPh>
    <rPh sb="16" eb="17">
      <t>ツキ</t>
    </rPh>
    <rPh sb="18" eb="19">
      <t>ニチ</t>
    </rPh>
    <rPh sb="19" eb="21">
      <t>ジテン</t>
    </rPh>
    <rPh sb="23" eb="25">
      <t>テイイン</t>
    </rPh>
    <rPh sb="25" eb="26">
      <t>オヨ</t>
    </rPh>
    <rPh sb="27" eb="29">
      <t>ジドウ</t>
    </rPh>
    <rPh sb="29" eb="30">
      <t>スウ</t>
    </rPh>
    <rPh sb="31" eb="33">
      <t>キニュウ</t>
    </rPh>
    <phoneticPr fontId="2"/>
  </si>
  <si>
    <t>・設備備品整備費</t>
    <rPh sb="1" eb="3">
      <t>セツビ</t>
    </rPh>
    <rPh sb="3" eb="5">
      <t>ビヒン</t>
    </rPh>
    <rPh sb="5" eb="8">
      <t>セイビヒ</t>
    </rPh>
    <phoneticPr fontId="2"/>
  </si>
  <si>
    <t>事　　業　　費</t>
    <rPh sb="0" eb="7">
      <t>ジギョウヒ</t>
    </rPh>
    <phoneticPr fontId="2"/>
  </si>
  <si>
    <t>（円）</t>
    <phoneticPr fontId="2"/>
  </si>
  <si>
    <t>財　源　内　訳</t>
    <rPh sb="0" eb="1">
      <t>ザイ</t>
    </rPh>
    <rPh sb="2" eb="3">
      <t>ミナモト</t>
    </rPh>
    <rPh sb="4" eb="5">
      <t>ナイ</t>
    </rPh>
    <rPh sb="6" eb="7">
      <t>ヤク</t>
    </rPh>
    <phoneticPr fontId="2"/>
  </si>
  <si>
    <t>　（円）</t>
    <phoneticPr fontId="2"/>
  </si>
  <si>
    <t>償還財源</t>
    <rPh sb="0" eb="2">
      <t>ショウカン</t>
    </rPh>
    <rPh sb="2" eb="4">
      <t>ザイゲン</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</si>
  <si>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</si>
  <si>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　詳細は以下のとおりです。</t>
    <phoneticPr fontId="2"/>
  </si>
  <si>
    <t>【１】按分率算定表（本体工事費）</t>
    <rPh sb="3" eb="6">
      <t>アンブンリツ</t>
    </rPh>
    <rPh sb="6" eb="8">
      <t>サンテイ</t>
    </rPh>
    <rPh sb="8" eb="9">
      <t>ヒョウ</t>
    </rPh>
    <rPh sb="10" eb="12">
      <t>ホンタイ</t>
    </rPh>
    <rPh sb="12" eb="15">
      <t>コウジヒ</t>
    </rPh>
    <phoneticPr fontId="2"/>
  </si>
  <si>
    <t>（㎡）</t>
    <phoneticPr fontId="2"/>
  </si>
  <si>
    <t>階</t>
    <rPh sb="0" eb="1">
      <t>カイ</t>
    </rPh>
    <phoneticPr fontId="2"/>
  </si>
  <si>
    <t>部屋名</t>
    <rPh sb="0" eb="2">
      <t>ヘヤ</t>
    </rPh>
    <rPh sb="2" eb="3">
      <t>メイ</t>
    </rPh>
    <phoneticPr fontId="2"/>
  </si>
  <si>
    <t>①幼稚園部分
（幼稚園機能（１号）
専有部分）</t>
    <rPh sb="1" eb="4">
      <t>ヨウチエン</t>
    </rPh>
    <rPh sb="4" eb="6">
      <t>ブブン</t>
    </rPh>
    <rPh sb="8" eb="11">
      <t>ヨウチエン</t>
    </rPh>
    <rPh sb="11" eb="13">
      <t>キノウ</t>
    </rPh>
    <rPh sb="15" eb="16">
      <t>ゴウ</t>
    </rPh>
    <rPh sb="18" eb="20">
      <t>センユウ</t>
    </rPh>
    <rPh sb="20" eb="22">
      <t>ブブン</t>
    </rPh>
    <phoneticPr fontId="2"/>
  </si>
  <si>
    <t>③共有部分</t>
    <rPh sb="1" eb="3">
      <t>キョウユウ</t>
    </rPh>
    <rPh sb="3" eb="5">
      <t>ブブン</t>
    </rPh>
    <phoneticPr fontId="2"/>
  </si>
  <si>
    <t>１階</t>
    <rPh sb="1" eb="2">
      <t>カイ</t>
    </rPh>
    <phoneticPr fontId="2"/>
  </si>
  <si>
    <t>２階</t>
    <phoneticPr fontId="2"/>
  </si>
  <si>
    <t>教育部分面積 （ a+d ）：</t>
    <rPh sb="0" eb="2">
      <t>キョウイク</t>
    </rPh>
    <rPh sb="2" eb="4">
      <t>ブブン</t>
    </rPh>
    <rPh sb="4" eb="6">
      <t>メンセキ</t>
    </rPh>
    <phoneticPr fontId="2"/>
  </si>
  <si>
    <t>保育部分面積（b+e+f）：</t>
    <rPh sb="0" eb="2">
      <t>ホイク</t>
    </rPh>
    <rPh sb="2" eb="4">
      <t>ブブン</t>
    </rPh>
    <rPh sb="4" eb="6">
      <t>メンセキ</t>
    </rPh>
    <phoneticPr fontId="2"/>
  </si>
  <si>
    <t>按分率（教育）：</t>
    <rPh sb="0" eb="3">
      <t>アンブンリツ</t>
    </rPh>
    <rPh sb="4" eb="6">
      <t>キョウイク</t>
    </rPh>
    <phoneticPr fontId="2"/>
  </si>
  <si>
    <t>按分率（保育）：</t>
    <rPh sb="0" eb="3">
      <t>アンブンリツ</t>
    </rPh>
    <rPh sb="4" eb="6">
      <t>ホイク</t>
    </rPh>
    <phoneticPr fontId="2"/>
  </si>
  <si>
    <t>●工事事務費（設計監理料）</t>
    <rPh sb="1" eb="3">
      <t>コウジ</t>
    </rPh>
    <rPh sb="3" eb="6">
      <t>ジムヒ</t>
    </rPh>
    <rPh sb="7" eb="9">
      <t>セッケイ</t>
    </rPh>
    <rPh sb="9" eb="11">
      <t>カンリ</t>
    </rPh>
    <rPh sb="11" eb="12">
      <t>リョウ</t>
    </rPh>
    <phoneticPr fontId="2"/>
  </si>
  <si>
    <t>●対象外経費（外構など）</t>
    <rPh sb="1" eb="3">
      <t>タイショウ</t>
    </rPh>
    <rPh sb="3" eb="4">
      <t>ガイ</t>
    </rPh>
    <rPh sb="4" eb="6">
      <t>ケイヒ</t>
    </rPh>
    <rPh sb="7" eb="8">
      <t>ソト</t>
    </rPh>
    <rPh sb="8" eb="9">
      <t>カマエ</t>
    </rPh>
    <phoneticPr fontId="2"/>
  </si>
  <si>
    <t>●実施設計費</t>
    <rPh sb="1" eb="3">
      <t>ジッシ</t>
    </rPh>
    <rPh sb="3" eb="5">
      <t>セッケイ</t>
    </rPh>
    <rPh sb="5" eb="6">
      <t>ヒ</t>
    </rPh>
    <phoneticPr fontId="2"/>
  </si>
  <si>
    <t>エ</t>
    <phoneticPr fontId="2"/>
  </si>
  <si>
    <t>○</t>
    <phoneticPr fontId="2"/>
  </si>
  <si>
    <t>オ</t>
    <phoneticPr fontId="2"/>
  </si>
  <si>
    <t>カ</t>
    <phoneticPr fontId="2"/>
  </si>
  <si>
    <t>キ</t>
    <phoneticPr fontId="2"/>
  </si>
  <si>
    <t>ク</t>
    <phoneticPr fontId="2"/>
  </si>
  <si>
    <t>◎</t>
    <phoneticPr fontId="2"/>
  </si>
  <si>
    <t>ケ</t>
    <phoneticPr fontId="2"/>
  </si>
  <si>
    <t>コ</t>
    <phoneticPr fontId="2"/>
  </si>
  <si>
    <t>　　□最低基準調書　</t>
    <rPh sb="3" eb="5">
      <t>サイテイ</t>
    </rPh>
    <rPh sb="5" eb="7">
      <t>キジュン</t>
    </rPh>
    <rPh sb="7" eb="9">
      <t>チョウショ</t>
    </rPh>
    <phoneticPr fontId="2"/>
  </si>
  <si>
    <t>　　□建築指導課又は確認検査機関との建築確認等についての協議結果</t>
    <rPh sb="3" eb="5">
      <t>ケンチク</t>
    </rPh>
    <rPh sb="5" eb="7">
      <t>シドウ</t>
    </rPh>
    <rPh sb="7" eb="8">
      <t>カ</t>
    </rPh>
    <rPh sb="8" eb="9">
      <t>マタ</t>
    </rPh>
    <rPh sb="10" eb="12">
      <t>カクニン</t>
    </rPh>
    <rPh sb="12" eb="14">
      <t>ケンサ</t>
    </rPh>
    <rPh sb="14" eb="16">
      <t>キカン</t>
    </rPh>
    <rPh sb="18" eb="20">
      <t>ケンチク</t>
    </rPh>
    <rPh sb="20" eb="22">
      <t>カクニン</t>
    </rPh>
    <rPh sb="22" eb="23">
      <t>ナド</t>
    </rPh>
    <rPh sb="28" eb="30">
      <t>キョウギ</t>
    </rPh>
    <rPh sb="30" eb="32">
      <t>ケッカ</t>
    </rPh>
    <phoneticPr fontId="2"/>
  </si>
  <si>
    <t>　　□消防局等との消防設備等についての協議結果</t>
    <rPh sb="3" eb="5">
      <t>ショウボウ</t>
    </rPh>
    <rPh sb="5" eb="6">
      <t>キョク</t>
    </rPh>
    <rPh sb="6" eb="7">
      <t>ナド</t>
    </rPh>
    <rPh sb="9" eb="11">
      <t>ショウボウ</t>
    </rPh>
    <rPh sb="11" eb="13">
      <t>セツビ</t>
    </rPh>
    <rPh sb="13" eb="14">
      <t>ナド</t>
    </rPh>
    <rPh sb="19" eb="21">
      <t>キョウギ</t>
    </rPh>
    <rPh sb="21" eb="23">
      <t>ケッカ</t>
    </rPh>
    <phoneticPr fontId="2"/>
  </si>
  <si>
    <t>修繕内容（位置・仕様等）がわかる図書</t>
    <rPh sb="0" eb="2">
      <t>シュウゼン</t>
    </rPh>
    <rPh sb="2" eb="4">
      <t>ナイヨウ</t>
    </rPh>
    <rPh sb="5" eb="7">
      <t>イチ</t>
    </rPh>
    <rPh sb="8" eb="10">
      <t>シヨウ</t>
    </rPh>
    <rPh sb="10" eb="11">
      <t>ナド</t>
    </rPh>
    <rPh sb="16" eb="18">
      <t>トショ</t>
    </rPh>
    <phoneticPr fontId="2"/>
  </si>
  <si>
    <t>令和　　年度</t>
    <rPh sb="4" eb="6">
      <t>ネンド</t>
    </rPh>
    <phoneticPr fontId="2"/>
  </si>
  <si>
    <t>(令和　　年　　月）</t>
    <rPh sb="1" eb="2">
      <t>レイ</t>
    </rPh>
    <rPh sb="2" eb="3">
      <t>ワ</t>
    </rPh>
    <rPh sb="5" eb="6">
      <t>ネン</t>
    </rPh>
    <rPh sb="8" eb="9">
      <t>ガツ</t>
    </rPh>
    <phoneticPr fontId="2"/>
  </si>
  <si>
    <t>令和</t>
    <rPh sb="0" eb="1">
      <t>レイ</t>
    </rPh>
    <rPh sb="1" eb="2">
      <t>ワ</t>
    </rPh>
    <phoneticPr fontId="2"/>
  </si>
  <si>
    <t>【２】按分率算定表（仮設施設整備工事費）</t>
    <rPh sb="3" eb="6">
      <t>アンブンリツ</t>
    </rPh>
    <rPh sb="6" eb="8">
      <t>サンテイ</t>
    </rPh>
    <rPh sb="8" eb="9">
      <t>ヒョウ</t>
    </rPh>
    <rPh sb="10" eb="12">
      <t>カセツ</t>
    </rPh>
    <phoneticPr fontId="2"/>
  </si>
  <si>
    <t>（設置者の名称）</t>
    <phoneticPr fontId="2"/>
  </si>
  <si>
    <t>（施設の名称）</t>
    <phoneticPr fontId="2"/>
  </si>
  <si>
    <t>階建</t>
    <rPh sb="0" eb="1">
      <t>カイ</t>
    </rPh>
    <rPh sb="1" eb="2">
      <t>ダテ</t>
    </rPh>
    <phoneticPr fontId="2"/>
  </si>
  <si>
    <t>□</t>
    <phoneticPr fontId="2"/>
  </si>
  <si>
    <t>耐火建築物</t>
    <rPh sb="0" eb="2">
      <t>タイカ</t>
    </rPh>
    <rPh sb="2" eb="4">
      <t>ケンチク</t>
    </rPh>
    <rPh sb="4" eb="5">
      <t>ブツ</t>
    </rPh>
    <phoneticPr fontId="2"/>
  </si>
  <si>
    <t>準耐火建築物(</t>
    <rPh sb="0" eb="1">
      <t>ジュン</t>
    </rPh>
    <rPh sb="1" eb="3">
      <t>タイカ</t>
    </rPh>
    <rPh sb="3" eb="5">
      <t>ケンチク</t>
    </rPh>
    <rPh sb="5" eb="6">
      <t>ブツ</t>
    </rPh>
    <phoneticPr fontId="2"/>
  </si>
  <si>
    <t>延べ床面積</t>
    <phoneticPr fontId="2"/>
  </si>
  <si>
    <t>㎡</t>
    <phoneticPr fontId="2"/>
  </si>
  <si>
    <t>うち計画部分</t>
    <rPh sb="2" eb="4">
      <t>ケイカク</t>
    </rPh>
    <rPh sb="4" eb="6">
      <t>ブブン</t>
    </rPh>
    <phoneticPr fontId="2"/>
  </si>
  <si>
    <t>(補助対象部分</t>
    <rPh sb="1" eb="3">
      <t>ホジョ</t>
    </rPh>
    <rPh sb="3" eb="5">
      <t>タイショウ</t>
    </rPh>
    <rPh sb="5" eb="7">
      <t>ブブン</t>
    </rPh>
    <phoneticPr fontId="2"/>
  </si>
  <si>
    <t>㎡)</t>
    <phoneticPr fontId="2"/>
  </si>
  <si>
    <t>　令和　　年　　月　　日</t>
    <rPh sb="5" eb="6">
      <t>ネン</t>
    </rPh>
    <rPh sb="8" eb="9">
      <t>ツキ</t>
    </rPh>
    <rPh sb="11" eb="12">
      <t>ヒ</t>
    </rPh>
    <phoneticPr fontId="2"/>
  </si>
  <si>
    <t>％</t>
    <phoneticPr fontId="2"/>
  </si>
  <si>
    <t>構造</t>
    <phoneticPr fontId="2"/>
  </si>
  <si>
    <t>延べ床面積　　　　　　　　㎡</t>
    <phoneticPr fontId="2"/>
  </si>
  <si>
    <t>　　　②令和●●年●月●日増築（定員●●人に）</t>
    <rPh sb="8" eb="9">
      <t>ネン</t>
    </rPh>
    <rPh sb="10" eb="11">
      <t>ガツ</t>
    </rPh>
    <rPh sb="12" eb="13">
      <t>ニチ</t>
    </rPh>
    <rPh sb="13" eb="15">
      <t>ゾウチク</t>
    </rPh>
    <rPh sb="16" eb="18">
      <t>テイイン</t>
    </rPh>
    <rPh sb="20" eb="21">
      <t>ニン</t>
    </rPh>
    <phoneticPr fontId="2"/>
  </si>
  <si>
    <t>Ｓ50</t>
    <phoneticPr fontId="2"/>
  </si>
  <si>
    <t>（</t>
    <phoneticPr fontId="19"/>
  </si>
  <si>
    <t>）</t>
    <phoneticPr fontId="19"/>
  </si>
  <si>
    <r>
      <t>（整備</t>
    </r>
    <r>
      <rPr>
        <b/>
        <u/>
        <sz val="12"/>
        <color rgb="FFFF0000"/>
        <rFont val="ＭＳ Ｐゴシック"/>
        <family val="3"/>
        <charset val="128"/>
      </rPr>
      <t>後</t>
    </r>
    <r>
      <rPr>
        <sz val="12"/>
        <rFont val="ＭＳ Ｐゴシック"/>
        <family val="3"/>
        <charset val="128"/>
      </rPr>
      <t>定員）</t>
    </r>
    <phoneticPr fontId="100"/>
  </si>
  <si>
    <t>(人)</t>
    <rPh sb="1" eb="2">
      <t>ニン</t>
    </rPh>
    <phoneticPr fontId="100"/>
  </si>
  <si>
    <t>１号定員</t>
    <rPh sb="1" eb="2">
      <t>ゴウ</t>
    </rPh>
    <rPh sb="2" eb="4">
      <t>テイイン</t>
    </rPh>
    <phoneticPr fontId="100"/>
  </si>
  <si>
    <t>２号定員</t>
    <rPh sb="1" eb="2">
      <t>ゴウ</t>
    </rPh>
    <rPh sb="2" eb="4">
      <t>テイイン</t>
    </rPh>
    <phoneticPr fontId="100"/>
  </si>
  <si>
    <t>３号定員</t>
    <rPh sb="1" eb="2">
      <t>ゴウ</t>
    </rPh>
    <rPh sb="2" eb="4">
      <t>テイイン</t>
    </rPh>
    <phoneticPr fontId="100"/>
  </si>
  <si>
    <t>（人）</t>
    <rPh sb="1" eb="2">
      <t>ニン</t>
    </rPh>
    <phoneticPr fontId="2"/>
  </si>
  <si>
    <t>共有部分按分割合</t>
    <rPh sb="0" eb="2">
      <t>キョウユウ</t>
    </rPh>
    <rPh sb="2" eb="4">
      <t>ブブン</t>
    </rPh>
    <rPh sb="4" eb="6">
      <t>アンブン</t>
    </rPh>
    <rPh sb="6" eb="8">
      <t>ワリアイ</t>
    </rPh>
    <phoneticPr fontId="100"/>
  </si>
  <si>
    <t>うち、１号部分</t>
    <rPh sb="4" eb="5">
      <t>ゴウ</t>
    </rPh>
    <rPh sb="5" eb="7">
      <t>ブブン</t>
    </rPh>
    <phoneticPr fontId="2"/>
  </si>
  <si>
    <t>うち、２号部分</t>
    <rPh sb="4" eb="5">
      <t>ゴウ</t>
    </rPh>
    <rPh sb="5" eb="7">
      <t>ブブン</t>
    </rPh>
    <phoneticPr fontId="2"/>
  </si>
  <si>
    <t>うち、３号部分</t>
    <rPh sb="4" eb="5">
      <t>ゴウ</t>
    </rPh>
    <rPh sb="5" eb="7">
      <t>ブブン</t>
    </rPh>
    <phoneticPr fontId="2"/>
  </si>
  <si>
    <t>１号</t>
    <rPh sb="1" eb="2">
      <t>ゴウ</t>
    </rPh>
    <phoneticPr fontId="100"/>
  </si>
  <si>
    <t>２号</t>
    <rPh sb="1" eb="2">
      <t>ゴウ</t>
    </rPh>
    <phoneticPr fontId="100"/>
  </si>
  <si>
    <t>３号</t>
    <rPh sb="1" eb="2">
      <t>ゴウ</t>
    </rPh>
    <phoneticPr fontId="100"/>
  </si>
  <si>
    <t>a</t>
    <phoneticPr fontId="2"/>
  </si>
  <si>
    <t>b</t>
    <phoneticPr fontId="2"/>
  </si>
  <si>
    <t>c</t>
    <phoneticPr fontId="2"/>
  </si>
  <si>
    <t>d</t>
    <phoneticPr fontId="2"/>
  </si>
  <si>
    <t>e</t>
    <phoneticPr fontId="100"/>
  </si>
  <si>
    <t>f</t>
    <phoneticPr fontId="2"/>
  </si>
  <si>
    <r>
      <t>（整備</t>
    </r>
    <r>
      <rPr>
        <b/>
        <u/>
        <sz val="12"/>
        <color rgb="FFFF0000"/>
        <rFont val="ＭＳ Ｐゴシック"/>
        <family val="3"/>
        <charset val="128"/>
      </rPr>
      <t>前</t>
    </r>
    <r>
      <rPr>
        <sz val="12"/>
        <rFont val="ＭＳ Ｐゴシック"/>
        <family val="3"/>
        <charset val="128"/>
      </rPr>
      <t>定員）</t>
    </r>
    <rPh sb="3" eb="4">
      <t>マエ</t>
    </rPh>
    <phoneticPr fontId="100"/>
  </si>
  <si>
    <t>（㎡）</t>
    <phoneticPr fontId="2"/>
  </si>
  <si>
    <t>a</t>
    <phoneticPr fontId="2"/>
  </si>
  <si>
    <t>b</t>
    <phoneticPr fontId="2"/>
  </si>
  <si>
    <t>c</t>
    <phoneticPr fontId="2"/>
  </si>
  <si>
    <t>d</t>
    <phoneticPr fontId="2"/>
  </si>
  <si>
    <t>e</t>
    <phoneticPr fontId="100"/>
  </si>
  <si>
    <t>f</t>
    <phoneticPr fontId="2"/>
  </si>
  <si>
    <t>【３】実支出予定額算定表</t>
    <rPh sb="3" eb="6">
      <t>ジツシシュツ</t>
    </rPh>
    <rPh sb="6" eb="8">
      <t>ヨテイ</t>
    </rPh>
    <rPh sb="8" eb="9">
      <t>ガク</t>
    </rPh>
    <rPh sb="9" eb="11">
      <t>サンテイ</t>
    </rPh>
    <rPh sb="11" eb="12">
      <t>ヒョウ</t>
    </rPh>
    <phoneticPr fontId="98"/>
  </si>
  <si>
    <r>
      <t>（整備</t>
    </r>
    <r>
      <rPr>
        <b/>
        <u/>
        <sz val="14"/>
        <color rgb="FFFF0000"/>
        <rFont val="ＭＳ Ｐゴシック"/>
        <family val="3"/>
        <charset val="128"/>
      </rPr>
      <t>前</t>
    </r>
    <r>
      <rPr>
        <sz val="14"/>
        <rFont val="ＭＳ Ｐゴシック"/>
        <family val="3"/>
        <charset val="128"/>
      </rPr>
      <t>定員）</t>
    </r>
    <rPh sb="1" eb="3">
      <t>セイビ</t>
    </rPh>
    <rPh sb="3" eb="4">
      <t>マエ</t>
    </rPh>
    <rPh sb="4" eb="6">
      <t>テイイン</t>
    </rPh>
    <phoneticPr fontId="100"/>
  </si>
  <si>
    <r>
      <t>（整備</t>
    </r>
    <r>
      <rPr>
        <b/>
        <u/>
        <sz val="14"/>
        <color rgb="FFFF0000"/>
        <rFont val="ＭＳ Ｐゴシック"/>
        <family val="3"/>
        <charset val="128"/>
      </rPr>
      <t>前</t>
    </r>
    <r>
      <rPr>
        <b/>
        <sz val="14"/>
        <rFont val="ＭＳ Ｐゴシック"/>
        <family val="3"/>
        <charset val="128"/>
      </rPr>
      <t>按分率</t>
    </r>
    <r>
      <rPr>
        <sz val="14"/>
        <rFont val="ＭＳ Ｐゴシック"/>
        <family val="3"/>
        <charset val="128"/>
      </rPr>
      <t>）　
　　※解体撤去工事費、仮設施設整備工事費　</t>
    </r>
    <rPh sb="1" eb="3">
      <t>セイビ</t>
    </rPh>
    <rPh sb="3" eb="4">
      <t>マエ</t>
    </rPh>
    <rPh sb="4" eb="7">
      <t>アンブンリツ</t>
    </rPh>
    <phoneticPr fontId="100"/>
  </si>
  <si>
    <t>按分率（教育部分）：</t>
    <rPh sb="0" eb="3">
      <t>アンブンリツ</t>
    </rPh>
    <rPh sb="4" eb="6">
      <t>キョウイク</t>
    </rPh>
    <rPh sb="6" eb="8">
      <t>ブブン</t>
    </rPh>
    <phoneticPr fontId="100"/>
  </si>
  <si>
    <t>按分率（保育部分）：</t>
    <rPh sb="0" eb="3">
      <t>アンブンリツ</t>
    </rPh>
    <rPh sb="4" eb="6">
      <t>ホイク</t>
    </rPh>
    <rPh sb="6" eb="8">
      <t>ブブン</t>
    </rPh>
    <phoneticPr fontId="100"/>
  </si>
  <si>
    <r>
      <t>（整備</t>
    </r>
    <r>
      <rPr>
        <b/>
        <u/>
        <sz val="14"/>
        <color rgb="FFFF0000"/>
        <rFont val="ＭＳ Ｐゴシック"/>
        <family val="3"/>
        <charset val="128"/>
      </rPr>
      <t>後</t>
    </r>
    <r>
      <rPr>
        <sz val="14"/>
        <rFont val="ＭＳ Ｐゴシック"/>
        <family val="3"/>
        <charset val="128"/>
      </rPr>
      <t>定員）</t>
    </r>
    <rPh sb="1" eb="3">
      <t>セイビ</t>
    </rPh>
    <rPh sb="3" eb="4">
      <t>ゴ</t>
    </rPh>
    <rPh sb="4" eb="6">
      <t>テイイン</t>
    </rPh>
    <phoneticPr fontId="100"/>
  </si>
  <si>
    <r>
      <t>（整備</t>
    </r>
    <r>
      <rPr>
        <b/>
        <u/>
        <sz val="14"/>
        <color rgb="FFFF0000"/>
        <rFont val="ＭＳ Ｐゴシック"/>
        <family val="3"/>
        <charset val="128"/>
      </rPr>
      <t>後</t>
    </r>
    <r>
      <rPr>
        <b/>
        <sz val="14"/>
        <rFont val="ＭＳ Ｐゴシック"/>
        <family val="3"/>
        <charset val="128"/>
      </rPr>
      <t>按分率</t>
    </r>
    <r>
      <rPr>
        <sz val="14"/>
        <rFont val="ＭＳ Ｐゴシック"/>
        <family val="3"/>
        <charset val="128"/>
      </rPr>
      <t>）　
　　※本体工事費</t>
    </r>
    <rPh sb="1" eb="3">
      <t>セイビ</t>
    </rPh>
    <rPh sb="3" eb="4">
      <t>ゴ</t>
    </rPh>
    <rPh sb="4" eb="7">
      <t>アンブンリツ</t>
    </rPh>
    <phoneticPr fontId="100"/>
  </si>
  <si>
    <t>総事業費</t>
    <rPh sb="0" eb="4">
      <t>ソウジギョウヒ</t>
    </rPh>
    <phoneticPr fontId="98"/>
  </si>
  <si>
    <t>対象経費の
実支出予定額</t>
    <rPh sb="0" eb="2">
      <t>タイショウ</t>
    </rPh>
    <rPh sb="2" eb="4">
      <t>ケイヒ</t>
    </rPh>
    <rPh sb="6" eb="9">
      <t>ジツシシュツ</t>
    </rPh>
    <rPh sb="9" eb="11">
      <t>ヨテイ</t>
    </rPh>
    <rPh sb="11" eb="12">
      <t>ガク</t>
    </rPh>
    <phoneticPr fontId="98"/>
  </si>
  <si>
    <t>総事業費
（うち幼稚園部分）</t>
    <rPh sb="0" eb="4">
      <t>ソウジギョウヒ</t>
    </rPh>
    <rPh sb="8" eb="11">
      <t>ヨウチエン</t>
    </rPh>
    <rPh sb="11" eb="13">
      <t>ブブン</t>
    </rPh>
    <phoneticPr fontId="98"/>
  </si>
  <si>
    <t>総事業費
（うち保育所部分）</t>
    <rPh sb="0" eb="4">
      <t>ソウジギョウヒ</t>
    </rPh>
    <rPh sb="8" eb="11">
      <t>ホイクショ</t>
    </rPh>
    <rPh sb="11" eb="13">
      <t>ブブン</t>
    </rPh>
    <phoneticPr fontId="98"/>
  </si>
  <si>
    <t>実支出予定額
（うち幼稚園部分）</t>
    <rPh sb="0" eb="3">
      <t>ジツシシュツ</t>
    </rPh>
    <rPh sb="3" eb="5">
      <t>ヨテイ</t>
    </rPh>
    <rPh sb="5" eb="6">
      <t>ガク</t>
    </rPh>
    <rPh sb="10" eb="13">
      <t>ヨウチエン</t>
    </rPh>
    <rPh sb="13" eb="15">
      <t>ブブン</t>
    </rPh>
    <phoneticPr fontId="98"/>
  </si>
  <si>
    <t>実支出予定額
（うち保育所部分）</t>
    <rPh sb="0" eb="3">
      <t>ジツシシュツ</t>
    </rPh>
    <rPh sb="3" eb="5">
      <t>ヨテイ</t>
    </rPh>
    <rPh sb="5" eb="6">
      <t>ガク</t>
    </rPh>
    <rPh sb="10" eb="13">
      <t>ホイクショ</t>
    </rPh>
    <rPh sb="13" eb="15">
      <t>ブブン</t>
    </rPh>
    <phoneticPr fontId="98"/>
  </si>
  <si>
    <t>対象経費 ＋ 対象外経費（外構など）</t>
    <rPh sb="0" eb="2">
      <t>タイショウ</t>
    </rPh>
    <rPh sb="2" eb="4">
      <t>ケイヒ</t>
    </rPh>
    <rPh sb="7" eb="10">
      <t>タイショウガイ</t>
    </rPh>
    <rPh sb="10" eb="12">
      <t>ケイヒ</t>
    </rPh>
    <rPh sb="13" eb="15">
      <t>ガイコウ</t>
    </rPh>
    <phoneticPr fontId="100"/>
  </si>
  <si>
    <t>対象経費　</t>
    <rPh sb="0" eb="2">
      <t>タイショウ</t>
    </rPh>
    <rPh sb="2" eb="4">
      <t>ケイヒ</t>
    </rPh>
    <phoneticPr fontId="98"/>
  </si>
  <si>
    <t>本体工事費</t>
    <rPh sb="0" eb="2">
      <t>ホンタイ</t>
    </rPh>
    <rPh sb="2" eb="4">
      <t>コウジ</t>
    </rPh>
    <rPh sb="4" eb="5">
      <t>ヒ</t>
    </rPh>
    <phoneticPr fontId="98"/>
  </si>
  <si>
    <t>ⅰ</t>
    <phoneticPr fontId="98"/>
  </si>
  <si>
    <t>工事費</t>
    <rPh sb="0" eb="3">
      <t>コウジヒ</t>
    </rPh>
    <phoneticPr fontId="98"/>
  </si>
  <si>
    <t>ⅱ</t>
    <phoneticPr fontId="98"/>
  </si>
  <si>
    <t>特殊附帯工事費</t>
    <rPh sb="0" eb="2">
      <t>トクシュ</t>
    </rPh>
    <rPh sb="2" eb="4">
      <t>フタイ</t>
    </rPh>
    <rPh sb="4" eb="7">
      <t>コウジヒ</t>
    </rPh>
    <phoneticPr fontId="98"/>
  </si>
  <si>
    <t>うち資源活用整備・消融雪設備整備</t>
    <phoneticPr fontId="100"/>
  </si>
  <si>
    <t>うち屋外教育環境整備</t>
    <rPh sb="2" eb="10">
      <t>オクガイキョウイクカンキョウセイビ</t>
    </rPh>
    <phoneticPr fontId="100"/>
  </si>
  <si>
    <t>ⅲ</t>
    <phoneticPr fontId="98"/>
  </si>
  <si>
    <t>外構工事費（防犯対策に限る。）</t>
    <rPh sb="0" eb="4">
      <t>ガイコウコウジ</t>
    </rPh>
    <rPh sb="4" eb="5">
      <t>ヒ</t>
    </rPh>
    <rPh sb="6" eb="8">
      <t>ボウハン</t>
    </rPh>
    <rPh sb="8" eb="10">
      <t>タイサク</t>
    </rPh>
    <rPh sb="11" eb="12">
      <t>カギ</t>
    </rPh>
    <phoneticPr fontId="98"/>
  </si>
  <si>
    <t>ⅳ</t>
    <phoneticPr fontId="98"/>
  </si>
  <si>
    <r>
      <t>工事事務費（</t>
    </r>
    <r>
      <rPr>
        <b/>
        <u/>
        <sz val="14"/>
        <color theme="1"/>
        <rFont val="ＭＳ Ｐゴシック"/>
        <family val="3"/>
        <charset val="128"/>
        <scheme val="minor"/>
      </rPr>
      <t>ⅰ～ⅲの合計の2.6%が上限</t>
    </r>
    <r>
      <rPr>
        <b/>
        <sz val="14"/>
        <color theme="1"/>
        <rFont val="ＭＳ Ｐゴシック"/>
        <family val="3"/>
        <charset val="128"/>
        <scheme val="minor"/>
      </rPr>
      <t>）</t>
    </r>
    <rPh sb="0" eb="2">
      <t>コウジ</t>
    </rPh>
    <rPh sb="2" eb="4">
      <t>ジム</t>
    </rPh>
    <rPh sb="4" eb="5">
      <t>ヒ</t>
    </rPh>
    <rPh sb="10" eb="12">
      <t>ゴウケイ</t>
    </rPh>
    <rPh sb="18" eb="20">
      <t>ジョウゲン</t>
    </rPh>
    <phoneticPr fontId="98"/>
  </si>
  <si>
    <t>うち設計監理料</t>
    <rPh sb="2" eb="4">
      <t>セッケイ</t>
    </rPh>
    <rPh sb="4" eb="6">
      <t>カンリ</t>
    </rPh>
    <rPh sb="6" eb="7">
      <t>リョウ</t>
    </rPh>
    <phoneticPr fontId="98"/>
  </si>
  <si>
    <t>うちその他工事事務費</t>
    <rPh sb="4" eb="5">
      <t>タ</t>
    </rPh>
    <rPh sb="5" eb="7">
      <t>コウジ</t>
    </rPh>
    <rPh sb="7" eb="9">
      <t>ジム</t>
    </rPh>
    <rPh sb="9" eb="10">
      <t>ヒ</t>
    </rPh>
    <phoneticPr fontId="98"/>
  </si>
  <si>
    <t>実施設計費等</t>
    <rPh sb="0" eb="5">
      <t>ジッシセッケイヒ</t>
    </rPh>
    <rPh sb="5" eb="6">
      <t>トウ</t>
    </rPh>
    <phoneticPr fontId="98"/>
  </si>
  <si>
    <t>耐震診断費</t>
    <rPh sb="0" eb="5">
      <t>タイシンシンダンヒ</t>
    </rPh>
    <phoneticPr fontId="98"/>
  </si>
  <si>
    <t>開設準備にかかる備品費等</t>
    <rPh sb="0" eb="2">
      <t>カイセツ</t>
    </rPh>
    <rPh sb="2" eb="4">
      <t>ジュンビ</t>
    </rPh>
    <rPh sb="8" eb="10">
      <t>ビヒン</t>
    </rPh>
    <rPh sb="10" eb="11">
      <t>ヒ</t>
    </rPh>
    <rPh sb="11" eb="12">
      <t>トウ</t>
    </rPh>
    <phoneticPr fontId="98"/>
  </si>
  <si>
    <t>土地賃借料（敷金を除き礼金を含む。）</t>
    <rPh sb="0" eb="2">
      <t>トチ</t>
    </rPh>
    <rPh sb="2" eb="5">
      <t>チンシャクリョウ</t>
    </rPh>
    <rPh sb="6" eb="8">
      <t>シキキン</t>
    </rPh>
    <rPh sb="9" eb="10">
      <t>ノゾ</t>
    </rPh>
    <rPh sb="11" eb="13">
      <t>レイキン</t>
    </rPh>
    <rPh sb="14" eb="15">
      <t>フク</t>
    </rPh>
    <phoneticPr fontId="98"/>
  </si>
  <si>
    <t>定期借地権設定のための一時金</t>
    <rPh sb="0" eb="2">
      <t>テイキ</t>
    </rPh>
    <rPh sb="2" eb="5">
      <t>シャクチケン</t>
    </rPh>
    <rPh sb="5" eb="7">
      <t>セッテイ</t>
    </rPh>
    <rPh sb="11" eb="14">
      <t>イチジキン</t>
    </rPh>
    <phoneticPr fontId="98"/>
  </si>
  <si>
    <t>地域の余裕スペース加算（事業費には含めず）</t>
    <rPh sb="0" eb="2">
      <t>チイキ</t>
    </rPh>
    <rPh sb="3" eb="5">
      <t>ヨユウ</t>
    </rPh>
    <rPh sb="9" eb="11">
      <t>カサン</t>
    </rPh>
    <rPh sb="12" eb="15">
      <t>ジギョウヒ</t>
    </rPh>
    <rPh sb="17" eb="18">
      <t>フク</t>
    </rPh>
    <phoneticPr fontId="98"/>
  </si>
  <si>
    <t>解体撤去工事費</t>
    <rPh sb="0" eb="2">
      <t>カイタイ</t>
    </rPh>
    <rPh sb="2" eb="4">
      <t>テッキョ</t>
    </rPh>
    <rPh sb="4" eb="7">
      <t>コウジヒ</t>
    </rPh>
    <phoneticPr fontId="98"/>
  </si>
  <si>
    <t>仮設施設整備工事費</t>
    <rPh sb="0" eb="2">
      <t>カセツ</t>
    </rPh>
    <rPh sb="2" eb="4">
      <t>シセツ</t>
    </rPh>
    <rPh sb="4" eb="6">
      <t>セイビ</t>
    </rPh>
    <rPh sb="6" eb="9">
      <t>コウジヒ</t>
    </rPh>
    <phoneticPr fontId="98"/>
  </si>
  <si>
    <t>対象外経費（外構など）</t>
    <rPh sb="0" eb="5">
      <t>タイショウガイケイヒ</t>
    </rPh>
    <rPh sb="6" eb="8">
      <t>ガイコウ</t>
    </rPh>
    <phoneticPr fontId="98"/>
  </si>
  <si>
    <t>借入申込額：</t>
    <phoneticPr fontId="100"/>
  </si>
  <si>
    <t>左に対する財源別充当額
（財源別・贈与者別に記入してください。）</t>
    <phoneticPr fontId="19"/>
  </si>
  <si>
    <t>千円未満は
四捨五入</t>
    <phoneticPr fontId="19"/>
  </si>
  <si>
    <t>有利子分</t>
    <phoneticPr fontId="19"/>
  </si>
  <si>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19"/>
  </si>
  <si>
    <t>←年単位で入力</t>
    <rPh sb="1" eb="4">
      <t>ネンタンイ</t>
    </rPh>
    <rPh sb="5" eb="7">
      <t>ニュウリョク</t>
    </rPh>
    <phoneticPr fontId="19"/>
  </si>
  <si>
    <t>←月単位で入力</t>
    <rPh sb="1" eb="4">
      <t>ツキタンイ</t>
    </rPh>
    <rPh sb="5" eb="7">
      <t>ニュウリョク</t>
    </rPh>
    <phoneticPr fontId="19"/>
  </si>
  <si>
    <t>←全期間固定は「1」、10年毎見直しは「2」を入力</t>
    <rPh sb="1" eb="4">
      <t>ゼンキカン</t>
    </rPh>
    <rPh sb="4" eb="6">
      <t>コテイ</t>
    </rPh>
    <rPh sb="13" eb="14">
      <t>ネン</t>
    </rPh>
    <rPh sb="14" eb="15">
      <t>ゴト</t>
    </rPh>
    <rPh sb="15" eb="17">
      <t>ミナオ</t>
    </rPh>
    <rPh sb="23" eb="25">
      <t>ニュウリョク</t>
    </rPh>
    <phoneticPr fontId="19"/>
  </si>
  <si>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</si>
  <si>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</si>
  <si>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収支見込年度</t>
    <rPh sb="0" eb="2">
      <t>シュウシ</t>
    </rPh>
    <rPh sb="2" eb="4">
      <t>ミコミ</t>
    </rPh>
    <rPh sb="4" eb="6">
      <t>ネンド</t>
    </rPh>
    <phoneticPr fontId="19"/>
  </si>
  <si>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19"/>
  </si>
  <si>
    <t>　　　　該当する場合においても、借入金利へのオンコストによる保証人の免除を選択されている場合は、オンコスト分の利息はご負担いた</t>
    <phoneticPr fontId="19"/>
  </si>
  <si>
    <t>　　　　だくこととなりますのでご注意ください。</t>
    <phoneticPr fontId="19"/>
  </si>
  <si>
    <t>　　　２　この用紙で不足する場合は、コピーのうえ記載してください。</t>
    <phoneticPr fontId="19"/>
  </si>
  <si>
    <t>　　　３　上記の内容が網羅されている別資料でも結構です。</t>
    <phoneticPr fontId="19"/>
  </si>
  <si>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</si>
  <si>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</si>
  <si>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</si>
  <si>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</si>
  <si>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</si>
  <si>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</si>
  <si>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</si>
  <si>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元               金</t>
    <phoneticPr fontId="1"/>
  </si>
  <si>
    <t>年月日</t>
    <phoneticPr fontId="1"/>
  </si>
  <si>
    <t>直近決算
期末残高</t>
    <rPh sb="0" eb="2">
      <t>チョッキン</t>
    </rPh>
    <rPh sb="2" eb="4">
      <t>ケッサン</t>
    </rPh>
    <rPh sb="5" eb="7">
      <t>キマツ</t>
    </rPh>
    <phoneticPr fontId="1"/>
  </si>
  <si>
    <t>利 率（％）</t>
    <phoneticPr fontId="1"/>
  </si>
  <si>
    <t>立地区域</t>
    <rPh sb="0" eb="2">
      <t>リッチ</t>
    </rPh>
    <rPh sb="2" eb="4">
      <t>クイキ</t>
    </rPh>
    <phoneticPr fontId="2"/>
  </si>
  <si>
    <t>立地区域（洪水浸水想定区域）</t>
    <rPh sb="0" eb="2">
      <t>リッチ</t>
    </rPh>
    <rPh sb="2" eb="4">
      <t>クイキ</t>
    </rPh>
    <phoneticPr fontId="2"/>
  </si>
  <si>
    <t>②オ</t>
    <phoneticPr fontId="2"/>
  </si>
  <si>
    <t>③ウ</t>
    <phoneticPr fontId="2"/>
  </si>
  <si>
    <t>②カ</t>
    <phoneticPr fontId="2"/>
  </si>
  <si>
    <t>福祉医療機構借入額算出内訳</t>
    <phoneticPr fontId="2"/>
  </si>
  <si>
    <t>社会福祉施設等施設整備事業計画に係る独立行政法人福祉医療機構との協議内容</t>
    <phoneticPr fontId="2"/>
  </si>
  <si>
    <t>借入金償還計画等一覧</t>
    <phoneticPr fontId="2"/>
  </si>
  <si>
    <t>②</t>
    <phoneticPr fontId="2"/>
  </si>
  <si>
    <t>◎</t>
    <phoneticPr fontId="2"/>
  </si>
  <si>
    <t>⑤</t>
    <phoneticPr fontId="2"/>
  </si>
  <si>
    <t>◎</t>
    <phoneticPr fontId="2"/>
  </si>
  <si>
    <t>保育所・認定こども園運営に関する確認事項★</t>
    <rPh sb="4" eb="6">
      <t>ニンテイ</t>
    </rPh>
    <rPh sb="9" eb="10">
      <t>エン</t>
    </rPh>
    <phoneticPr fontId="2"/>
  </si>
  <si>
    <t>必ずしもこの様式にこだわる必要はありません。既存の資金収支計算書を利用して構いません。</t>
    <rPh sb="0" eb="1">
      <t>カナラ</t>
    </rPh>
    <rPh sb="6" eb="8">
      <t>ヨウシキ</t>
    </rPh>
    <rPh sb="13" eb="15">
      <t>ヒツヨウ</t>
    </rPh>
    <rPh sb="22" eb="24">
      <t>キゾン</t>
    </rPh>
    <rPh sb="25" eb="27">
      <t>シキン</t>
    </rPh>
    <rPh sb="27" eb="29">
      <t>シュウシ</t>
    </rPh>
    <rPh sb="29" eb="32">
      <t>ケイサンショ</t>
    </rPh>
    <rPh sb="33" eb="35">
      <t>リヨウ</t>
    </rPh>
    <rPh sb="37" eb="38">
      <t>カマ</t>
    </rPh>
    <phoneticPr fontId="2"/>
  </si>
  <si>
    <t>（記入例）</t>
    <rPh sb="1" eb="3">
      <t>キニュウ</t>
    </rPh>
    <rPh sb="3" eb="4">
      <t>レイ</t>
    </rPh>
    <phoneticPr fontId="2"/>
  </si>
  <si>
    <t>１ページに収める必要はありません。より詳しく記入して下さい。</t>
    <rPh sb="5" eb="6">
      <t>オサ</t>
    </rPh>
    <rPh sb="8" eb="10">
      <t>ヒツヨウ</t>
    </rPh>
    <rPh sb="19" eb="20">
      <t>クワ</t>
    </rPh>
    <rPh sb="22" eb="24">
      <t>キニュウ</t>
    </rPh>
    <rPh sb="26" eb="27">
      <t>クダ</t>
    </rPh>
    <phoneticPr fontId="2"/>
  </si>
  <si>
    <t>事業収支予想表　　○年目　　稼働率　○％</t>
    <rPh sb="0" eb="2">
      <t>ジギョウ</t>
    </rPh>
    <rPh sb="2" eb="4">
      <t>シュウシ</t>
    </rPh>
    <rPh sb="4" eb="6">
      <t>ヨソウ</t>
    </rPh>
    <rPh sb="6" eb="7">
      <t>ヒョウ</t>
    </rPh>
    <rPh sb="10" eb="12">
      <t>ネンメ</t>
    </rPh>
    <rPh sb="14" eb="16">
      <t>カドウ</t>
    </rPh>
    <rPh sb="16" eb="17">
      <t>リツ</t>
    </rPh>
    <phoneticPr fontId="2"/>
  </si>
  <si>
    <t>事業収支予想について</t>
  </si>
  <si>
    <t>令和○○年４月１日～令和○○年３月31日</t>
    <rPh sb="0" eb="2">
      <t>レイワ</t>
    </rPh>
    <rPh sb="4" eb="5">
      <t>ネン</t>
    </rPh>
    <rPh sb="6" eb="7">
      <t>ガツ</t>
    </rPh>
    <rPh sb="8" eb="9">
      <t>ニチ</t>
    </rPh>
    <rPh sb="10" eb="12">
      <t>レイワ</t>
    </rPh>
    <rPh sb="14" eb="15">
      <t>ネン</t>
    </rPh>
    <rPh sb="16" eb="17">
      <t>ガツ</t>
    </rPh>
    <rPh sb="19" eb="20">
      <t>ニチ</t>
    </rPh>
    <phoneticPr fontId="2"/>
  </si>
  <si>
    <r>
      <t>今回計画している施設整備に係る事業について</t>
    </r>
    <r>
      <rPr>
        <sz val="10.5"/>
        <rFont val="ＭＳ 明朝"/>
        <family val="1"/>
        <charset val="128"/>
      </rPr>
      <t>事業開始から</t>
    </r>
    <r>
      <rPr>
        <b/>
        <u/>
        <sz val="10.5"/>
        <rFont val="ＭＳ 明朝"/>
        <family val="1"/>
        <charset val="128"/>
      </rPr>
      <t>３ヵ年分以上</t>
    </r>
    <r>
      <rPr>
        <sz val="10.5"/>
        <rFont val="ＭＳ 明朝"/>
        <family val="1"/>
        <charset val="128"/>
      </rPr>
      <t>を予想すること。　</t>
    </r>
    <phoneticPr fontId="2"/>
  </si>
  <si>
    <t>収入の部</t>
    <rPh sb="0" eb="2">
      <t>シュウニュウ</t>
    </rPh>
    <rPh sb="3" eb="4">
      <t>ブ</t>
    </rPh>
    <phoneticPr fontId="2"/>
  </si>
  <si>
    <t>運営費収入（内訳は別紙）</t>
    <rPh sb="0" eb="3">
      <t>ウンエイヒ</t>
    </rPh>
    <rPh sb="3" eb="5">
      <t>シュウニュウ</t>
    </rPh>
    <rPh sb="6" eb="8">
      <t>ウチワケ</t>
    </rPh>
    <rPh sb="9" eb="11">
      <t>ベッシ</t>
    </rPh>
    <phoneticPr fontId="2"/>
  </si>
  <si>
    <t>○○○○</t>
    <phoneticPr fontId="2"/>
  </si>
  <si>
    <t>漏れのないよう、綿密に計画すること。</t>
    <phoneticPr fontId="2"/>
  </si>
  <si>
    <t>補助金等収入（内訳は別紙）</t>
    <rPh sb="0" eb="3">
      <t>ホジョキン</t>
    </rPh>
    <rPh sb="3" eb="4">
      <t>ナド</t>
    </rPh>
    <rPh sb="4" eb="6">
      <t>シュウニュウ</t>
    </rPh>
    <phoneticPr fontId="2"/>
  </si>
  <si>
    <t>○○○○</t>
    <phoneticPr fontId="2"/>
  </si>
  <si>
    <t>■■収入の部■■</t>
    <phoneticPr fontId="2"/>
  </si>
  <si>
    <t>雑収入</t>
    <rPh sb="0" eb="1">
      <t>ザツ</t>
    </rPh>
    <rPh sb="1" eb="3">
      <t>シュウニュウ</t>
    </rPh>
    <phoneticPr fontId="2"/>
  </si>
  <si>
    <t>運営費収入</t>
    <rPh sb="0" eb="3">
      <t>ウンエイヒ</t>
    </rPh>
    <rPh sb="3" eb="5">
      <t>シュウニュウ</t>
    </rPh>
    <phoneticPr fontId="2"/>
  </si>
  <si>
    <t>－</t>
    <phoneticPr fontId="2"/>
  </si>
  <si>
    <t>内閣府ホームページ内「子ども・子育て支援新制度における公定価格の試算ソフト</t>
    <rPh sb="0" eb="2">
      <t>ナイカク</t>
    </rPh>
    <rPh sb="2" eb="3">
      <t>フ</t>
    </rPh>
    <rPh sb="9" eb="10">
      <t>ナイ</t>
    </rPh>
    <rPh sb="11" eb="12">
      <t>コ</t>
    </rPh>
    <rPh sb="15" eb="17">
      <t>コソダ</t>
    </rPh>
    <rPh sb="18" eb="20">
      <t>シエン</t>
    </rPh>
    <rPh sb="20" eb="23">
      <t>シンセイド</t>
    </rPh>
    <rPh sb="27" eb="29">
      <t>コウテイ</t>
    </rPh>
    <rPh sb="29" eb="31">
      <t>カカク</t>
    </rPh>
    <rPh sb="32" eb="34">
      <t>シサン</t>
    </rPh>
    <phoneticPr fontId="2"/>
  </si>
  <si>
    <t>○○○からの収入</t>
    <rPh sb="6" eb="8">
      <t>シュウニュウ</t>
    </rPh>
    <phoneticPr fontId="2"/>
  </si>
  <si>
    <t>(最新年度版)」で試算すること。</t>
    <rPh sb="1" eb="3">
      <t>サイシン</t>
    </rPh>
    <rPh sb="3" eb="4">
      <t>ネン</t>
    </rPh>
    <phoneticPr fontId="2"/>
  </si>
  <si>
    <t>収入の部合計　・・・①</t>
    <rPh sb="0" eb="2">
      <t>シュウニュウ</t>
    </rPh>
    <rPh sb="3" eb="4">
      <t>ブ</t>
    </rPh>
    <rPh sb="4" eb="6">
      <t>ゴウケイ</t>
    </rPh>
    <phoneticPr fontId="2"/>
  </si>
  <si>
    <t>補助金等収入</t>
    <rPh sb="0" eb="3">
      <t>ホジョキン</t>
    </rPh>
    <rPh sb="3" eb="4">
      <t>ナド</t>
    </rPh>
    <rPh sb="4" eb="6">
      <t>シュウニュウ</t>
    </rPh>
    <phoneticPr fontId="2"/>
  </si>
  <si>
    <t>特別保育事業費等の補助金等収入を計上すること。</t>
    <rPh sb="0" eb="2">
      <t>トクベツ</t>
    </rPh>
    <rPh sb="2" eb="4">
      <t>ホイク</t>
    </rPh>
    <rPh sb="4" eb="6">
      <t>ジギョウ</t>
    </rPh>
    <rPh sb="6" eb="7">
      <t>ヒ</t>
    </rPh>
    <rPh sb="7" eb="8">
      <t>ナド</t>
    </rPh>
    <rPh sb="9" eb="12">
      <t>ホジョキン</t>
    </rPh>
    <rPh sb="12" eb="13">
      <t>ナド</t>
    </rPh>
    <rPh sb="13" eb="15">
      <t>シュウニュウ</t>
    </rPh>
    <rPh sb="16" eb="18">
      <t>ケイジョウ</t>
    </rPh>
    <phoneticPr fontId="2"/>
  </si>
  <si>
    <t>支出の部</t>
    <rPh sb="0" eb="2">
      <t>シシュツ</t>
    </rPh>
    <rPh sb="3" eb="4">
      <t>ブ</t>
    </rPh>
    <phoneticPr fontId="2"/>
  </si>
  <si>
    <t>別紙にて積算根拠を示すこと（様式は任意）。</t>
    <rPh sb="4" eb="6">
      <t>セキサン</t>
    </rPh>
    <phoneticPr fontId="2"/>
  </si>
  <si>
    <t>人件費支出（内訳は別紙）</t>
    <rPh sb="0" eb="3">
      <t>ジンケンヒ</t>
    </rPh>
    <rPh sb="3" eb="5">
      <t>シシュツ</t>
    </rPh>
    <rPh sb="6" eb="8">
      <t>ウチワケ</t>
    </rPh>
    <rPh sb="9" eb="11">
      <t>ベッシ</t>
    </rPh>
    <phoneticPr fontId="2"/>
  </si>
  <si>
    <t>職員給食費や延長保育料等、想定される雑収入を明示し、定員数・日数・稼働率等</t>
    <rPh sb="0" eb="2">
      <t>ショクイン</t>
    </rPh>
    <rPh sb="2" eb="5">
      <t>キュウショクヒ</t>
    </rPh>
    <rPh sb="6" eb="8">
      <t>エンチョウ</t>
    </rPh>
    <rPh sb="8" eb="10">
      <t>ホイク</t>
    </rPh>
    <rPh sb="10" eb="11">
      <t>リョウ</t>
    </rPh>
    <rPh sb="11" eb="12">
      <t>ナド</t>
    </rPh>
    <rPh sb="13" eb="15">
      <t>ソウテイ</t>
    </rPh>
    <rPh sb="18" eb="19">
      <t>ザツ</t>
    </rPh>
    <rPh sb="19" eb="21">
      <t>シュウニュウ</t>
    </rPh>
    <rPh sb="36" eb="37">
      <t>ナド</t>
    </rPh>
    <phoneticPr fontId="2"/>
  </si>
  <si>
    <t>を考慮し積算した額を計上すること。</t>
    <rPh sb="4" eb="6">
      <t>セキサン</t>
    </rPh>
    <rPh sb="10" eb="12">
      <t>ケイジョウ</t>
    </rPh>
    <phoneticPr fontId="2"/>
  </si>
  <si>
    <t>事務費支出</t>
    <rPh sb="0" eb="3">
      <t>ジムヒ</t>
    </rPh>
    <rPh sb="3" eb="5">
      <t>シシュツ</t>
    </rPh>
    <phoneticPr fontId="2"/>
  </si>
  <si>
    <t>消耗品費</t>
    <rPh sb="0" eb="2">
      <t>ショウモウ</t>
    </rPh>
    <rPh sb="2" eb="3">
      <t>ヒン</t>
    </rPh>
    <rPh sb="3" eb="4">
      <t>ヒ</t>
    </rPh>
    <phoneticPr fontId="2"/>
  </si>
  <si>
    <t>上記以外に収入を予定している場合は計上すること。</t>
    <phoneticPr fontId="2"/>
  </si>
  <si>
    <t>修繕費</t>
    <rPh sb="0" eb="3">
      <t>シュウゼンヒ</t>
    </rPh>
    <phoneticPr fontId="2"/>
  </si>
  <si>
    <t>○○○費</t>
    <rPh sb="3" eb="4">
      <t>ヒ</t>
    </rPh>
    <phoneticPr fontId="2"/>
  </si>
  <si>
    <t>■■支出の部■■</t>
    <phoneticPr fontId="2"/>
  </si>
  <si>
    <t>人件費支出</t>
    <rPh sb="0" eb="3">
      <t>ジンケンヒ</t>
    </rPh>
    <rPh sb="3" eb="5">
      <t>シシュツ</t>
    </rPh>
    <phoneticPr fontId="2"/>
  </si>
  <si>
    <t>職員配置計画にて予定しているすべての職員の職種別に、</t>
    <phoneticPr fontId="2"/>
  </si>
  <si>
    <t>予定年棒（すべての手当等を含む）を別紙にて明記（様式は任意）して、</t>
    <phoneticPr fontId="2"/>
  </si>
  <si>
    <t>すべてを計上すること。</t>
    <phoneticPr fontId="2"/>
  </si>
  <si>
    <t>事業費支出</t>
    <rPh sb="0" eb="3">
      <t>ジギョウヒ</t>
    </rPh>
    <rPh sb="3" eb="5">
      <t>シシュツ</t>
    </rPh>
    <phoneticPr fontId="2"/>
  </si>
  <si>
    <t>給食費</t>
    <rPh sb="0" eb="3">
      <t>キュウショクヒ</t>
    </rPh>
    <phoneticPr fontId="2"/>
  </si>
  <si>
    <t>事務費支出</t>
  </si>
  <si>
    <t>事務に係る支出を明確に計上すること。</t>
    <phoneticPr fontId="2"/>
  </si>
  <si>
    <t>保育材料費</t>
    <rPh sb="0" eb="2">
      <t>ホイク</t>
    </rPh>
    <rPh sb="2" eb="4">
      <t>ザイリョウ</t>
    </rPh>
    <rPh sb="4" eb="5">
      <t>ヒ</t>
    </rPh>
    <phoneticPr fontId="2"/>
  </si>
  <si>
    <t>賃借料</t>
    <rPh sb="0" eb="3">
      <t>チンシャクリョウ</t>
    </rPh>
    <phoneticPr fontId="2"/>
  </si>
  <si>
    <t>事業費支出</t>
  </si>
  <si>
    <t>事業に係る支出を明確に計上すること。</t>
    <phoneticPr fontId="2"/>
  </si>
  <si>
    <r>
      <t>■■</t>
    </r>
    <r>
      <rPr>
        <sz val="10.5"/>
        <rFont val="ＭＳ 明朝"/>
        <family val="1"/>
        <charset val="128"/>
      </rPr>
      <t>経常活動収支差額■■</t>
    </r>
    <phoneticPr fontId="2"/>
  </si>
  <si>
    <t>「収入の部」の合計から「支出の部」の合計を差し引いた額を計上すること。</t>
    <phoneticPr fontId="2"/>
  </si>
  <si>
    <t>支出の部合計　・・・②</t>
    <rPh sb="0" eb="2">
      <t>シシュツ</t>
    </rPh>
    <rPh sb="3" eb="4">
      <t>ブ</t>
    </rPh>
    <rPh sb="4" eb="6">
      <t>ゴウケイ</t>
    </rPh>
    <phoneticPr fontId="2"/>
  </si>
  <si>
    <t>経常活動収支差額　③　（　①　－　②　）</t>
    <rPh sb="0" eb="2">
      <t>ケイジョウ</t>
    </rPh>
    <rPh sb="2" eb="4">
      <t>カツドウ</t>
    </rPh>
    <rPh sb="4" eb="6">
      <t>シュウシ</t>
    </rPh>
    <rPh sb="6" eb="8">
      <t>サガク</t>
    </rPh>
    <phoneticPr fontId="2"/>
  </si>
  <si>
    <t>○○○○</t>
  </si>
  <si>
    <t>■■事業活動外収支差額■■</t>
    <phoneticPr fontId="2"/>
  </si>
  <si>
    <t>事業活動外収支</t>
    <rPh sb="0" eb="2">
      <t>ジギョウ</t>
    </rPh>
    <rPh sb="2" eb="4">
      <t>カツドウ</t>
    </rPh>
    <rPh sb="4" eb="5">
      <t>ガイ</t>
    </rPh>
    <rPh sb="5" eb="7">
      <t>シュウシ</t>
    </rPh>
    <phoneticPr fontId="2"/>
  </si>
  <si>
    <t>収入</t>
    <rPh sb="0" eb="2">
      <t>シュウニュウ</t>
    </rPh>
    <phoneticPr fontId="2"/>
  </si>
  <si>
    <t>○○○○</t>
    <phoneticPr fontId="2"/>
  </si>
  <si>
    <t>寄付金や経理区分間からの繰入れがある場合に、計上すること。</t>
    <phoneticPr fontId="2"/>
  </si>
  <si>
    <t>経理区分移動</t>
    <rPh sb="0" eb="2">
      <t>ケイリ</t>
    </rPh>
    <rPh sb="2" eb="4">
      <t>クブン</t>
    </rPh>
    <rPh sb="4" eb="6">
      <t>イドウ</t>
    </rPh>
    <phoneticPr fontId="2"/>
  </si>
  <si>
    <t>支出</t>
    <rPh sb="0" eb="2">
      <t>シシュツ</t>
    </rPh>
    <phoneticPr fontId="2"/>
  </si>
  <si>
    <t>－</t>
    <phoneticPr fontId="2"/>
  </si>
  <si>
    <t>元金と利息を借入償還計画一覧表と合致するように、計上すること。</t>
    <phoneticPr fontId="2"/>
  </si>
  <si>
    <t>○○○</t>
    <phoneticPr fontId="2"/>
  </si>
  <si>
    <t>収入合計・・・④</t>
    <rPh sb="0" eb="2">
      <t>シュウニュウ</t>
    </rPh>
    <rPh sb="2" eb="4">
      <t>ゴウケイ</t>
    </rPh>
    <phoneticPr fontId="2"/>
  </si>
  <si>
    <t>収入と支出の「○○○」にはその他の収入や支出がある場合に計上すること。</t>
    <rPh sb="0" eb="2">
      <t>シュウニュウ</t>
    </rPh>
    <rPh sb="3" eb="5">
      <t>シシュツ</t>
    </rPh>
    <rPh sb="15" eb="16">
      <t>タ</t>
    </rPh>
    <rPh sb="17" eb="19">
      <t>シュウニュウ</t>
    </rPh>
    <rPh sb="20" eb="22">
      <t>シシュツ</t>
    </rPh>
    <rPh sb="25" eb="27">
      <t>バアイ</t>
    </rPh>
    <rPh sb="28" eb="30">
      <t>ケイジョウ</t>
    </rPh>
    <phoneticPr fontId="2"/>
  </si>
  <si>
    <t>元金償還</t>
    <rPh sb="0" eb="2">
      <t>ガンキン</t>
    </rPh>
    <rPh sb="2" eb="4">
      <t>ショウカン</t>
    </rPh>
    <phoneticPr fontId="2"/>
  </si>
  <si>
    <t>「収入」から「支出」を差し引いた額を計上すること。</t>
    <phoneticPr fontId="2"/>
  </si>
  <si>
    <t>利息償還</t>
    <rPh sb="0" eb="2">
      <t>リソク</t>
    </rPh>
    <rPh sb="2" eb="4">
      <t>ショウカン</t>
    </rPh>
    <phoneticPr fontId="2"/>
  </si>
  <si>
    <t>■■当期活動の収支差額■■</t>
    <phoneticPr fontId="2"/>
  </si>
  <si>
    <t>支出合計・・・⑤</t>
    <rPh sb="0" eb="2">
      <t>シシュツ</t>
    </rPh>
    <rPh sb="2" eb="4">
      <t>ゴウケイ</t>
    </rPh>
    <phoneticPr fontId="2"/>
  </si>
  <si>
    <t>「経常活動収支差額」に「事業活動外収支差額」を加えた額を計上すること。</t>
    <rPh sb="23" eb="24">
      <t>クワ</t>
    </rPh>
    <phoneticPr fontId="2"/>
  </si>
  <si>
    <t>事業活動外収支差額　⑥　（　④　－　⑤　）</t>
    <rPh sb="0" eb="2">
      <t>ジギョウ</t>
    </rPh>
    <rPh sb="2" eb="4">
      <t>カツドウ</t>
    </rPh>
    <rPh sb="4" eb="5">
      <t>ガイ</t>
    </rPh>
    <rPh sb="5" eb="7">
      <t>シュウシ</t>
    </rPh>
    <rPh sb="7" eb="9">
      <t>サガク</t>
    </rPh>
    <phoneticPr fontId="2"/>
  </si>
  <si>
    <t>当期活動の収支差額　⑦　（　③　+　⑥　）</t>
    <rPh sb="0" eb="2">
      <t>トウキ</t>
    </rPh>
    <rPh sb="2" eb="4">
      <t>カツドウ</t>
    </rPh>
    <rPh sb="5" eb="7">
      <t>シュウシ</t>
    </rPh>
    <rPh sb="7" eb="9">
      <t>サガク</t>
    </rPh>
    <phoneticPr fontId="2"/>
  </si>
  <si>
    <t>■■繰越収支差額■■　</t>
    <phoneticPr fontId="2"/>
  </si>
  <si>
    <t>繰越収支差額　⑧　（　⑦　＋　昨年の繰越収支差額）</t>
    <rPh sb="0" eb="2">
      <t>クリコシ</t>
    </rPh>
    <rPh sb="2" eb="4">
      <t>シュウシ</t>
    </rPh>
    <rPh sb="4" eb="6">
      <t>サガク</t>
    </rPh>
    <rPh sb="15" eb="17">
      <t>サクネン</t>
    </rPh>
    <rPh sb="18" eb="20">
      <t>クリコシ</t>
    </rPh>
    <rPh sb="20" eb="22">
      <t>シュウシ</t>
    </rPh>
    <rPh sb="22" eb="24">
      <t>サガク</t>
    </rPh>
    <phoneticPr fontId="2"/>
  </si>
  <si>
    <t xml:space="preserve">「前年度の繰越収支差額」に「当期活動の収支差額」を加え
た額を計上すること。
</t>
    <phoneticPr fontId="2"/>
  </si>
  <si>
    <t>・</t>
    <phoneticPr fontId="2"/>
  </si>
  <si>
    <t>㎡</t>
    <phoneticPr fontId="2"/>
  </si>
  <si>
    <t>㎡</t>
    <phoneticPr fontId="2"/>
  </si>
  <si>
    <t>（Ａ＋Ｂ＋Ｃ）</t>
    <phoneticPr fontId="2"/>
  </si>
  <si>
    <t>（Ａ）</t>
    <phoneticPr fontId="2"/>
  </si>
  <si>
    <t>（Ｂ）</t>
    <phoneticPr fontId="2"/>
  </si>
  <si>
    <t>（Ｃ）</t>
    <phoneticPr fontId="2"/>
  </si>
  <si>
    <t>㎡</t>
    <phoneticPr fontId="2"/>
  </si>
  <si>
    <t>適</t>
    <phoneticPr fontId="2"/>
  </si>
  <si>
    <t>否</t>
    <phoneticPr fontId="2"/>
  </si>
  <si>
    <t>㎡</t>
    <phoneticPr fontId="2"/>
  </si>
  <si>
    <t>ほふく室</t>
    <phoneticPr fontId="2"/>
  </si>
  <si>
    <t>保育室（２歳）</t>
    <rPh sb="0" eb="1">
      <t>タモツ</t>
    </rPh>
    <rPh sb="1" eb="2">
      <t>イク</t>
    </rPh>
    <rPh sb="2" eb="3">
      <t>シツ</t>
    </rPh>
    <rPh sb="5" eb="6">
      <t>サイ</t>
    </rPh>
    <phoneticPr fontId="2"/>
  </si>
  <si>
    <t>1.98㎡*2歳児定員(　　人)=　　　㎡（※C）</t>
    <rPh sb="7" eb="8">
      <t>サイ</t>
    </rPh>
    <rPh sb="8" eb="9">
      <t>ジ</t>
    </rPh>
    <rPh sb="9" eb="11">
      <t>テイイン</t>
    </rPh>
    <rPh sb="14" eb="15">
      <t>ニン</t>
    </rPh>
    <phoneticPr fontId="2"/>
  </si>
  <si>
    <t>保育室（３歳以上）</t>
    <rPh sb="0" eb="1">
      <t>タモツ</t>
    </rPh>
    <rPh sb="1" eb="2">
      <t>イク</t>
    </rPh>
    <rPh sb="2" eb="3">
      <t>シツ</t>
    </rPh>
    <rPh sb="5" eb="6">
      <t>サイ</t>
    </rPh>
    <rPh sb="6" eb="8">
      <t>イジョウ</t>
    </rPh>
    <phoneticPr fontId="2"/>
  </si>
  <si>
    <t>－</t>
    <phoneticPr fontId="2"/>
  </si>
  <si>
    <t>1.98㎡*3歳以上児定員(　　人)=　　　㎡</t>
    <rPh sb="7" eb="8">
      <t>サイ</t>
    </rPh>
    <rPh sb="8" eb="10">
      <t>イジョウ</t>
    </rPh>
    <rPh sb="10" eb="11">
      <t>ジ</t>
    </rPh>
    <rPh sb="11" eb="13">
      <t>テイイン</t>
    </rPh>
    <rPh sb="16" eb="17">
      <t>ニン</t>
    </rPh>
    <phoneticPr fontId="2"/>
  </si>
  <si>
    <t>㎡</t>
    <phoneticPr fontId="2"/>
  </si>
  <si>
    <t>　検収室(食品庫含む)・洗浄室・</t>
    <phoneticPr fontId="2"/>
  </si>
  <si>
    <t>　配膳室(1Fのみ)の合計を記入。</t>
    <phoneticPr fontId="2"/>
  </si>
  <si>
    <t>㎡</t>
    <phoneticPr fontId="2"/>
  </si>
  <si>
    <t>㎡</t>
    <phoneticPr fontId="2"/>
  </si>
  <si>
    <t>㎡</t>
    <phoneticPr fontId="2"/>
  </si>
  <si>
    <t>㎡</t>
    <phoneticPr fontId="2"/>
  </si>
  <si>
    <t>(　　　)㎡*2歳(　　　)児定員(　　人)=　　　㎡　　</t>
    <phoneticPr fontId="2"/>
  </si>
  <si>
    <t>①…(※A)+(※B)+(※C)=　　　㎡</t>
    <phoneticPr fontId="2"/>
  </si>
  <si>
    <t>㎡</t>
    <phoneticPr fontId="2"/>
  </si>
  <si>
    <t>　□3歳児以上児学級数≧2</t>
    <phoneticPr fontId="2"/>
  </si>
  <si>
    <t>㎡</t>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</si>
  <si>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</si>
  <si>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</si>
  <si>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</si>
  <si>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</si>
  <si>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</si>
  <si>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</si>
  <si>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</si>
  <si>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</si>
  <si>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</si>
  <si>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</si>
  <si>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</si>
  <si>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　入所円滑化の実施など倉敷市の保育施策への協力</t>
    <rPh sb="2" eb="4">
      <t>ニュウショ</t>
    </rPh>
    <rPh sb="4" eb="7">
      <t>エンカツカ</t>
    </rPh>
    <rPh sb="8" eb="10">
      <t>ジッシ</t>
    </rPh>
    <rPh sb="12" eb="15">
      <t>クラシキシ</t>
    </rPh>
    <rPh sb="16" eb="18">
      <t>ホイク</t>
    </rPh>
    <rPh sb="18" eb="20">
      <t>シサク</t>
    </rPh>
    <rPh sb="22" eb="24">
      <t>キョウリョク</t>
    </rPh>
    <phoneticPr fontId="2"/>
  </si>
  <si>
    <t>借入先</t>
    <rPh sb="0" eb="2">
      <t>カリイレ</t>
    </rPh>
    <rPh sb="2" eb="3">
      <t>サキ</t>
    </rPh>
    <phoneticPr fontId="2"/>
  </si>
  <si>
    <t>②保育所部分
（保育所機能（２号、３号）専有部分）</t>
    <rPh sb="1" eb="3">
      <t>ホイク</t>
    </rPh>
    <rPh sb="3" eb="4">
      <t>ショ</t>
    </rPh>
    <rPh sb="4" eb="6">
      <t>ブブン</t>
    </rPh>
    <rPh sb="8" eb="11">
      <t>ホイクショ</t>
    </rPh>
    <rPh sb="11" eb="13">
      <t>キノウ</t>
    </rPh>
    <rPh sb="15" eb="16">
      <t>ゴウ</t>
    </rPh>
    <rPh sb="18" eb="19">
      <t>ゴウ</t>
    </rPh>
    <rPh sb="20" eb="22">
      <t>センユウ</t>
    </rPh>
    <rPh sb="22" eb="24">
      <t>ブブン</t>
    </rPh>
    <phoneticPr fontId="2"/>
  </si>
  <si>
    <t>福祉医療機構借入金額積算内訳（福祉医療機構から借り入れる場合）★</t>
    <rPh sb="0" eb="2">
      <t>フクシ</t>
    </rPh>
    <rPh sb="2" eb="4">
      <t>イリョウ</t>
    </rPh>
    <rPh sb="4" eb="6">
      <t>キコウ</t>
    </rPh>
    <rPh sb="6" eb="7">
      <t>シャク</t>
    </rPh>
    <rPh sb="7" eb="8">
      <t>ニュウ</t>
    </rPh>
    <rPh sb="8" eb="9">
      <t>キン</t>
    </rPh>
    <rPh sb="9" eb="10">
      <t>ガク</t>
    </rPh>
    <rPh sb="10" eb="12">
      <t>セキサン</t>
    </rPh>
    <rPh sb="12" eb="14">
      <t>ウチワケ</t>
    </rPh>
    <rPh sb="15" eb="17">
      <t>フクシ</t>
    </rPh>
    <rPh sb="17" eb="19">
      <t>イリョウ</t>
    </rPh>
    <rPh sb="19" eb="21">
      <t>キコウ</t>
    </rPh>
    <phoneticPr fontId="2"/>
  </si>
  <si>
    <t xml:space="preserve"> □福祉医療機構借入金額積算内訳（福祉医療機構から借り入れる場合）</t>
    <rPh sb="10" eb="11">
      <t>キン</t>
    </rPh>
    <rPh sb="12" eb="14">
      <t>セキサン</t>
    </rPh>
    <rPh sb="17" eb="19">
      <t>フクシ</t>
    </rPh>
    <rPh sb="19" eb="21">
      <t>イリョウ</t>
    </rPh>
    <rPh sb="21" eb="23">
      <t>キコウ</t>
    </rPh>
    <rPh sb="25" eb="26">
      <t>カ</t>
    </rPh>
    <rPh sb="27" eb="28">
      <t>イ</t>
    </rPh>
    <rPh sb="30" eb="32">
      <t>バアイ</t>
    </rPh>
    <phoneticPr fontId="2"/>
  </si>
  <si>
    <t>　　□保育所・認定こども園運営に関する確認事項</t>
    <rPh sb="3" eb="5">
      <t>ホイク</t>
    </rPh>
    <rPh sb="5" eb="6">
      <t>ショ</t>
    </rPh>
    <rPh sb="7" eb="9">
      <t>ニンテイ</t>
    </rPh>
    <rPh sb="12" eb="13">
      <t>エン</t>
    </rPh>
    <rPh sb="13" eb="15">
      <t>ウンエイ</t>
    </rPh>
    <rPh sb="16" eb="17">
      <t>カン</t>
    </rPh>
    <rPh sb="19" eb="21">
      <t>カクニン</t>
    </rPh>
    <rPh sb="21" eb="23">
      <t>ジコウ</t>
    </rPh>
    <phoneticPr fontId="2"/>
  </si>
  <si>
    <t>　　□整備前・整備後の配置図（駐車場・併設・隣接の状況が分かる図）</t>
    <rPh sb="3" eb="5">
      <t>セイビ</t>
    </rPh>
    <rPh sb="5" eb="6">
      <t>マエ</t>
    </rPh>
    <rPh sb="7" eb="9">
      <t>セイビ</t>
    </rPh>
    <rPh sb="9" eb="10">
      <t>ゴ</t>
    </rPh>
    <rPh sb="11" eb="13">
      <t>ハイチ</t>
    </rPh>
    <rPh sb="13" eb="14">
      <t>ズ</t>
    </rPh>
    <phoneticPr fontId="2"/>
  </si>
  <si>
    <t>選択してください</t>
    <rPh sb="0" eb="2">
      <t>センタク</t>
    </rPh>
    <phoneticPr fontId="2"/>
  </si>
  <si>
    <t>４　運営</t>
    <rPh sb="2" eb="4">
      <t>ウンエイ</t>
    </rPh>
    <phoneticPr fontId="2"/>
  </si>
  <si>
    <t>施設長の資格証の写し</t>
  </si>
  <si>
    <t>（保育士資格がある場合）保育士証と履歴書を添付してください。
（保育士資格がない場合）履歴書を添付してください。</t>
    <rPh sb="1" eb="4">
      <t>ホイクシ</t>
    </rPh>
    <rPh sb="4" eb="6">
      <t>シカク</t>
    </rPh>
    <rPh sb="9" eb="11">
      <t>バアイ</t>
    </rPh>
    <rPh sb="12" eb="15">
      <t>ホイクシ</t>
    </rPh>
    <rPh sb="15" eb="16">
      <t>ショウ</t>
    </rPh>
    <rPh sb="17" eb="20">
      <t>リレキショ</t>
    </rPh>
    <rPh sb="21" eb="23">
      <t>テンプ</t>
    </rPh>
    <rPh sb="32" eb="35">
      <t>ホイクシ</t>
    </rPh>
    <rPh sb="35" eb="37">
      <t>シカク</t>
    </rPh>
    <rPh sb="40" eb="42">
      <t>バアイ</t>
    </rPh>
    <rPh sb="43" eb="46">
      <t>リレキショ</t>
    </rPh>
    <rPh sb="47" eb="49">
      <t>テンプ</t>
    </rPh>
    <phoneticPr fontId="2"/>
  </si>
  <si>
    <t>法人認可の
状況</t>
    <rPh sb="0" eb="2">
      <t>ホウジン</t>
    </rPh>
    <rPh sb="2" eb="4">
      <t>ニンカ</t>
    </rPh>
    <rPh sb="6" eb="8">
      <t>ジョウキョウ</t>
    </rPh>
    <phoneticPr fontId="2"/>
  </si>
  <si>
    <t>建築指導課又は確認検査機関との建築確認等についての協議結果★</t>
    <rPh sb="0" eb="2">
      <t>ケンチク</t>
    </rPh>
    <rPh sb="2" eb="4">
      <t>シドウ</t>
    </rPh>
    <rPh sb="4" eb="5">
      <t>カ</t>
    </rPh>
    <rPh sb="5" eb="6">
      <t>マタ</t>
    </rPh>
    <rPh sb="7" eb="9">
      <t>カクニン</t>
    </rPh>
    <rPh sb="9" eb="11">
      <t>ケンサ</t>
    </rPh>
    <rPh sb="11" eb="13">
      <t>キカン</t>
    </rPh>
    <rPh sb="15" eb="17">
      <t>ケンチク</t>
    </rPh>
    <rPh sb="17" eb="19">
      <t>カクニン</t>
    </rPh>
    <rPh sb="19" eb="20">
      <t>ナド</t>
    </rPh>
    <rPh sb="25" eb="27">
      <t>キョウギ</t>
    </rPh>
    <rPh sb="27" eb="29">
      <t>ケッカ</t>
    </rPh>
    <phoneticPr fontId="2"/>
  </si>
  <si>
    <t>⑬</t>
    <phoneticPr fontId="2"/>
  </si>
  <si>
    <t>⑯</t>
    <phoneticPr fontId="2"/>
  </si>
  <si>
    <t>⑫</t>
    <phoneticPr fontId="2"/>
  </si>
  <si>
    <t>建築指導課又は確認検査機関との建築確認等についての協議結果</t>
    <phoneticPr fontId="2"/>
  </si>
  <si>
    <t>施設所在地</t>
    <rPh sb="0" eb="2">
      <t>シセツ</t>
    </rPh>
    <rPh sb="2" eb="5">
      <t>ショザイチ</t>
    </rPh>
    <phoneticPr fontId="2"/>
  </si>
  <si>
    <t>　　□設計監理見積書（国土交通省の算出方式も併せて提出）（２者）</t>
    <rPh sb="11" eb="13">
      <t>コクド</t>
    </rPh>
    <rPh sb="13" eb="15">
      <t>コウツウ</t>
    </rPh>
    <rPh sb="15" eb="16">
      <t>ショウ</t>
    </rPh>
    <rPh sb="17" eb="19">
      <t>サンシュツ</t>
    </rPh>
    <rPh sb="19" eb="21">
      <t>ホウシキ</t>
    </rPh>
    <rPh sb="22" eb="23">
      <t>アワ</t>
    </rPh>
    <rPh sb="25" eb="27">
      <t>テイシュツ</t>
    </rPh>
    <rPh sb="30" eb="31">
      <t>シャ</t>
    </rPh>
    <phoneticPr fontId="2"/>
  </si>
  <si>
    <t xml:space="preserve"> □按分算定表（本体工事費）　□按分算定表（解体・仮設） □実支出予定額算定表　</t>
    <rPh sb="2" eb="4">
      <t>アンブン</t>
    </rPh>
    <rPh sb="4" eb="6">
      <t>サンテイ</t>
    </rPh>
    <rPh sb="6" eb="7">
      <t>ヒョウ</t>
    </rPh>
    <rPh sb="8" eb="9">
      <t>ホン</t>
    </rPh>
    <rPh sb="9" eb="10">
      <t>タイ</t>
    </rPh>
    <rPh sb="10" eb="13">
      <t>コウジヒ</t>
    </rPh>
    <rPh sb="22" eb="24">
      <t>カイタイ</t>
    </rPh>
    <rPh sb="25" eb="27">
      <t>カセツ</t>
    </rPh>
    <rPh sb="30" eb="33">
      <t>ジツシシュツ</t>
    </rPh>
    <rPh sb="33" eb="35">
      <t>ヨテイ</t>
    </rPh>
    <rPh sb="35" eb="36">
      <t>ガク</t>
    </rPh>
    <rPh sb="36" eb="38">
      <t>サンテイ</t>
    </rPh>
    <rPh sb="38" eb="39">
      <t>ヒョウ</t>
    </rPh>
    <phoneticPr fontId="2"/>
  </si>
  <si>
    <t>アスベスト使用の有無　　　□未調査　　　□調査済・使用無　　　□調査済・使用有</t>
    <rPh sb="5" eb="7">
      <t>シヨウ</t>
    </rPh>
    <rPh sb="8" eb="10">
      <t>ウム</t>
    </rPh>
    <rPh sb="14" eb="17">
      <t>ミチョウサ</t>
    </rPh>
    <rPh sb="21" eb="23">
      <t>チョウサ</t>
    </rPh>
    <rPh sb="23" eb="24">
      <t>ズ</t>
    </rPh>
    <rPh sb="25" eb="27">
      <t>シヨウ</t>
    </rPh>
    <rPh sb="27" eb="28">
      <t>ナ</t>
    </rPh>
    <rPh sb="32" eb="34">
      <t>チョウサ</t>
    </rPh>
    <rPh sb="34" eb="35">
      <t>ズ</t>
    </rPh>
    <rPh sb="36" eb="38">
      <t>シヨウ</t>
    </rPh>
    <rPh sb="38" eb="39">
      <t>アリ</t>
    </rPh>
    <phoneticPr fontId="2"/>
  </si>
  <si>
    <t>アスベスト調査結果</t>
    <rPh sb="5" eb="7">
      <t>チョウサ</t>
    </rPh>
    <rPh sb="7" eb="9">
      <t>ケッカ</t>
    </rPh>
    <phoneticPr fontId="2"/>
  </si>
  <si>
    <t>⑦</t>
  </si>
  <si>
    <t>⑧</t>
  </si>
  <si>
    <t>⑨</t>
    <phoneticPr fontId="2"/>
  </si>
  <si>
    <t>⑩</t>
    <phoneticPr fontId="2"/>
  </si>
  <si>
    <t>⑪</t>
    <phoneticPr fontId="2"/>
  </si>
  <si>
    <t>③</t>
    <phoneticPr fontId="2"/>
  </si>
  <si>
    <t>　□災害レッドゾーン</t>
    <rPh sb="2" eb="4">
      <t>サイガイ</t>
    </rPh>
    <phoneticPr fontId="2"/>
  </si>
  <si>
    <t>　□災害イエローゾーン</t>
    <rPh sb="2" eb="4">
      <t>サイガイ</t>
    </rPh>
    <phoneticPr fontId="2"/>
  </si>
  <si>
    <t>　　□耐震診断結果　　□アスベスト調査結果</t>
    <rPh sb="3" eb="5">
      <t>タイシン</t>
    </rPh>
    <rPh sb="5" eb="7">
      <t>シンダン</t>
    </rPh>
    <rPh sb="7" eb="9">
      <t>ケッカ</t>
    </rPh>
    <rPh sb="17" eb="19">
      <t>チョウサ</t>
    </rPh>
    <rPh sb="19" eb="21">
      <t>ケッカ</t>
    </rPh>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</si>
  <si>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</si>
  <si>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</si>
  <si>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</si>
  <si>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※認定こども園に移行している場合は、移行日も記載してください。</t>
    <rPh sb="1" eb="3">
      <t>ニンテイ</t>
    </rPh>
    <rPh sb="6" eb="7">
      <t>エン</t>
    </rPh>
    <rPh sb="8" eb="10">
      <t>イコウ</t>
    </rPh>
    <rPh sb="14" eb="16">
      <t>バアイ</t>
    </rPh>
    <rPh sb="18" eb="21">
      <t>イコウビ</t>
    </rPh>
    <rPh sb="22" eb="24">
      <t>キサイ</t>
    </rPh>
    <phoneticPr fontId="2"/>
  </si>
  <si>
    <t>　　　③令和●●年●月●日認定こども園へ移行</t>
    <rPh sb="8" eb="9">
      <t>ネン</t>
    </rPh>
    <rPh sb="10" eb="11">
      <t>ガツ</t>
    </rPh>
    <rPh sb="12" eb="13">
      <t>ニチ</t>
    </rPh>
    <rPh sb="13" eb="15">
      <t>ニンテイ</t>
    </rPh>
    <rPh sb="18" eb="19">
      <t>エン</t>
    </rPh>
    <rPh sb="20" eb="22">
      <t>イコウ</t>
    </rPh>
    <phoneticPr fontId="2"/>
  </si>
  <si>
    <t>補助金</t>
    <phoneticPr fontId="2"/>
  </si>
  <si>
    <t>財産処分の有無</t>
    <rPh sb="0" eb="2">
      <t>ザイサン</t>
    </rPh>
    <rPh sb="2" eb="4">
      <t>ショブン</t>
    </rPh>
    <rPh sb="5" eb="7">
      <t>ウム</t>
    </rPh>
    <phoneticPr fontId="2"/>
  </si>
  <si>
    <t>　□有　   　□無</t>
    <phoneticPr fontId="2"/>
  </si>
  <si>
    <t>耐震化の状況</t>
    <rPh sb="0" eb="3">
      <t>タイシンカ</t>
    </rPh>
    <rPh sb="4" eb="6">
      <t>ジョウキョウ</t>
    </rPh>
    <phoneticPr fontId="2"/>
  </si>
  <si>
    <t>　□不要　　□未診断　　□診断済・補強済　　□診断済・未補強</t>
    <phoneticPr fontId="2"/>
  </si>
  <si>
    <t>アスベスト使用の有無</t>
    <rPh sb="5" eb="7">
      <t>シヨウ</t>
    </rPh>
    <rPh sb="8" eb="10">
      <t>ウム</t>
    </rPh>
    <phoneticPr fontId="2"/>
  </si>
  <si>
    <t>レベル１・２のことを記載してください。レベル３は対象外です。</t>
    <rPh sb="10" eb="12">
      <t>キサイ</t>
    </rPh>
    <rPh sb="24" eb="27">
      <t>タイショウガイ</t>
    </rPh>
    <phoneticPr fontId="2"/>
  </si>
  <si>
    <t>※　</t>
    <phoneticPr fontId="1"/>
  </si>
  <si>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</si>
  <si>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</si>
  <si>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</si>
  <si>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r>
      <t>按分算定表（本体工事費）★　</t>
    </r>
    <r>
      <rPr>
        <sz val="11"/>
        <color rgb="FFFF0000"/>
        <rFont val="ＭＳ Ｐ明朝"/>
        <family val="1"/>
        <charset val="128"/>
      </rPr>
      <t>※保育所整備の場合は不要</t>
    </r>
    <rPh sb="0" eb="2">
      <t>アンブン</t>
    </rPh>
    <rPh sb="2" eb="4">
      <t>サンテイ</t>
    </rPh>
    <rPh sb="4" eb="5">
      <t>ヒョウ</t>
    </rPh>
    <rPh sb="6" eb="7">
      <t>ホン</t>
    </rPh>
    <rPh sb="7" eb="8">
      <t>タイ</t>
    </rPh>
    <rPh sb="8" eb="11">
      <t>コウジヒ</t>
    </rPh>
    <rPh sb="15" eb="18">
      <t>ホイクショ</t>
    </rPh>
    <rPh sb="18" eb="20">
      <t>セイビ</t>
    </rPh>
    <rPh sb="21" eb="23">
      <t>バアイ</t>
    </rPh>
    <rPh sb="24" eb="26">
      <t>フヨウ</t>
    </rPh>
    <phoneticPr fontId="2"/>
  </si>
  <si>
    <r>
      <t>按分算定表（解体・仮設）★　</t>
    </r>
    <r>
      <rPr>
        <sz val="11"/>
        <color rgb="FFFF0000"/>
        <rFont val="ＭＳ Ｐ明朝"/>
        <family val="1"/>
        <charset val="128"/>
      </rPr>
      <t>※保育所整備の場合は不要</t>
    </r>
    <rPh sb="0" eb="2">
      <t>アンブン</t>
    </rPh>
    <rPh sb="2" eb="4">
      <t>サンテイ</t>
    </rPh>
    <rPh sb="4" eb="5">
      <t>ヒョウ</t>
    </rPh>
    <rPh sb="6" eb="8">
      <t>カイタイ</t>
    </rPh>
    <rPh sb="9" eb="11">
      <t>カセツ</t>
    </rPh>
    <phoneticPr fontId="2"/>
  </si>
  <si>
    <r>
      <t>実支出予定額算定表★　</t>
    </r>
    <r>
      <rPr>
        <sz val="11"/>
        <color rgb="FFFF0000"/>
        <rFont val="ＭＳ Ｐ明朝"/>
        <family val="1"/>
        <charset val="128"/>
      </rPr>
      <t>※保育所整備の場合は不要</t>
    </r>
    <rPh sb="0" eb="3">
      <t>ジツシシュツ</t>
    </rPh>
    <rPh sb="3" eb="5">
      <t>ヨテイ</t>
    </rPh>
    <rPh sb="5" eb="6">
      <t>ガク</t>
    </rPh>
    <rPh sb="6" eb="8">
      <t>サンテイ</t>
    </rPh>
    <rPh sb="8" eb="9">
      <t>ヒョウ</t>
    </rPh>
    <phoneticPr fontId="2"/>
  </si>
  <si>
    <t>②ク</t>
    <phoneticPr fontId="2"/>
  </si>
  <si>
    <t>按分算定表（本体工事費）</t>
    <rPh sb="0" eb="2">
      <t>アンブン</t>
    </rPh>
    <rPh sb="2" eb="4">
      <t>サンテイ</t>
    </rPh>
    <rPh sb="4" eb="5">
      <t>ヒョウ</t>
    </rPh>
    <rPh sb="6" eb="7">
      <t>ホン</t>
    </rPh>
    <rPh sb="7" eb="8">
      <t>タイ</t>
    </rPh>
    <rPh sb="8" eb="11">
      <t>コウジヒ</t>
    </rPh>
    <phoneticPr fontId="2"/>
  </si>
  <si>
    <t>②ケ</t>
    <phoneticPr fontId="2"/>
  </si>
  <si>
    <t>按分算定表（解体・仮設）</t>
    <rPh sb="0" eb="2">
      <t>アンブン</t>
    </rPh>
    <rPh sb="2" eb="4">
      <t>サンテイ</t>
    </rPh>
    <rPh sb="4" eb="5">
      <t>ヒョウ</t>
    </rPh>
    <rPh sb="6" eb="8">
      <t>カイタイ</t>
    </rPh>
    <rPh sb="9" eb="11">
      <t>カセツ</t>
    </rPh>
    <phoneticPr fontId="2"/>
  </si>
  <si>
    <t>②コ</t>
    <phoneticPr fontId="2"/>
  </si>
  <si>
    <t>実支出予定額算定表</t>
    <rPh sb="0" eb="3">
      <t>ジツシシュツ</t>
    </rPh>
    <rPh sb="3" eb="5">
      <t>ヨテイ</t>
    </rPh>
    <rPh sb="5" eb="6">
      <t>ガク</t>
    </rPh>
    <rPh sb="6" eb="8">
      <t>サンテイ</t>
    </rPh>
    <rPh sb="8" eb="9">
      <t>ヒョウ</t>
    </rPh>
    <phoneticPr fontId="2"/>
  </si>
  <si>
    <t>認定こども園整備の場合は必須です。※保育所整備の場合は使用しません。</t>
    <rPh sb="0" eb="2">
      <t>ニンテイ</t>
    </rPh>
    <rPh sb="5" eb="6">
      <t>エン</t>
    </rPh>
    <rPh sb="6" eb="8">
      <t>セイビ</t>
    </rPh>
    <rPh sb="9" eb="11">
      <t>バアイ</t>
    </rPh>
    <rPh sb="12" eb="14">
      <t>ヒッス</t>
    </rPh>
    <rPh sb="18" eb="21">
      <t>ホイクショ</t>
    </rPh>
    <rPh sb="21" eb="23">
      <t>セイビ</t>
    </rPh>
    <rPh sb="24" eb="26">
      <t>バアイ</t>
    </rPh>
    <rPh sb="27" eb="29">
      <t>シヨウ</t>
    </rPh>
    <phoneticPr fontId="2"/>
  </si>
  <si>
    <t>③エ</t>
    <phoneticPr fontId="2"/>
  </si>
  <si>
    <t>既往借入金の状況（法人全体）</t>
    <rPh sb="0" eb="2">
      <t>キオウ</t>
    </rPh>
    <rPh sb="2" eb="5">
      <t>カリイレキン</t>
    </rPh>
    <rPh sb="6" eb="8">
      <t>ジョウキョウ</t>
    </rPh>
    <rPh sb="9" eb="11">
      <t>ホウジン</t>
    </rPh>
    <rPh sb="11" eb="13">
      <t>ゼンタイ</t>
    </rPh>
    <phoneticPr fontId="2"/>
  </si>
  <si>
    <t>　□未調査　  □調査済・使用無    □調査済・使用有</t>
    <phoneticPr fontId="2"/>
  </si>
  <si>
    <t>認定こども園整備は「運営３（認定こども園）」シートを使用してください。</t>
    <rPh sb="0" eb="2">
      <t>ニンテイ</t>
    </rPh>
    <rPh sb="5" eb="6">
      <t>エン</t>
    </rPh>
    <rPh sb="6" eb="8">
      <t>セイビ</t>
    </rPh>
    <rPh sb="10" eb="12">
      <t>ウンエイ</t>
    </rPh>
    <rPh sb="14" eb="16">
      <t>ニンテイ</t>
    </rPh>
    <rPh sb="19" eb="20">
      <t>エン</t>
    </rPh>
    <rPh sb="26" eb="28">
      <t>シヨウ</t>
    </rPh>
    <phoneticPr fontId="2"/>
  </si>
  <si>
    <t>副園長</t>
    <rPh sb="0" eb="3">
      <t>フクエンチョウ</t>
    </rPh>
    <phoneticPr fontId="2"/>
  </si>
  <si>
    <t>主任保育士</t>
    <rPh sb="0" eb="2">
      <t>シュニン</t>
    </rPh>
    <rPh sb="2" eb="4">
      <t>ホイク</t>
    </rPh>
    <rPh sb="4" eb="5">
      <t>シ</t>
    </rPh>
    <phoneticPr fontId="2"/>
  </si>
  <si>
    <t>看護師等(※)</t>
    <rPh sb="0" eb="3">
      <t>カンゴシ</t>
    </rPh>
    <rPh sb="3" eb="4">
      <t>トウ</t>
    </rPh>
    <phoneticPr fontId="2"/>
  </si>
  <si>
    <t>（　　）</t>
    <phoneticPr fontId="2"/>
  </si>
  <si>
    <t>（　　）</t>
    <phoneticPr fontId="2"/>
  </si>
  <si>
    <t>事務員</t>
    <rPh sb="0" eb="3">
      <t>ジムイン</t>
    </rPh>
    <phoneticPr fontId="2"/>
  </si>
  <si>
    <t>○　保育士経験年数（直接保育に従事する者のみを計上のこと）</t>
    <rPh sb="2" eb="4">
      <t>ホイク</t>
    </rPh>
    <rPh sb="4" eb="5">
      <t>シ</t>
    </rPh>
    <rPh sb="5" eb="7">
      <t>ケイケン</t>
    </rPh>
    <rPh sb="7" eb="9">
      <t>ネンスウ</t>
    </rPh>
    <phoneticPr fontId="2"/>
  </si>
  <si>
    <t>　　□社会福祉法人調書　</t>
    <rPh sb="3" eb="5">
      <t>シャカイ</t>
    </rPh>
    <rPh sb="5" eb="7">
      <t>フクシ</t>
    </rPh>
    <rPh sb="7" eb="9">
      <t>ホウジン</t>
    </rPh>
    <rPh sb="9" eb="11">
      <t>チョウショ</t>
    </rPh>
    <phoneticPr fontId="2"/>
  </si>
  <si>
    <t>　　□施設長の資格証の写し　</t>
    <rPh sb="3" eb="5">
      <t>シセツ</t>
    </rPh>
    <rPh sb="5" eb="6">
      <t>ナガ</t>
    </rPh>
    <rPh sb="7" eb="9">
      <t>シカク</t>
    </rPh>
    <rPh sb="9" eb="10">
      <t>アカシ</t>
    </rPh>
    <rPh sb="11" eb="12">
      <t>ウツ</t>
    </rPh>
    <phoneticPr fontId="2"/>
  </si>
  <si>
    <t>保育所整備は「運営３（保育所）」シートを使用してください。</t>
    <rPh sb="0" eb="3">
      <t>ホイクショ</t>
    </rPh>
    <rPh sb="3" eb="5">
      <t>セイビ</t>
    </rPh>
    <rPh sb="7" eb="9">
      <t>ウンエイ</t>
    </rPh>
    <rPh sb="11" eb="14">
      <t>ホイクショ</t>
    </rPh>
    <rPh sb="20" eb="22">
      <t>シヨウ</t>
    </rPh>
    <phoneticPr fontId="2"/>
  </si>
  <si>
    <t>（　　）</t>
    <phoneticPr fontId="2"/>
  </si>
  <si>
    <t>○　設計方針1  （利用者の処遇を考慮するために工夫する点　設計方針・木材利用の取組み等）</t>
    <rPh sb="2" eb="4">
      <t>セッケイ</t>
    </rPh>
    <rPh sb="4" eb="6">
      <t>ホウシン</t>
    </rPh>
    <rPh sb="10" eb="13">
      <t>リヨウシャ</t>
    </rPh>
    <rPh sb="14" eb="16">
      <t>ショグウ</t>
    </rPh>
    <rPh sb="17" eb="19">
      <t>コウリョ</t>
    </rPh>
    <rPh sb="24" eb="26">
      <t>クフウ</t>
    </rPh>
    <rPh sb="28" eb="29">
      <t>テン</t>
    </rPh>
    <rPh sb="30" eb="32">
      <t>セッケイ</t>
    </rPh>
    <rPh sb="32" eb="34">
      <t>ホウシン</t>
    </rPh>
    <rPh sb="43" eb="44">
      <t>トウ</t>
    </rPh>
    <phoneticPr fontId="2"/>
  </si>
  <si>
    <t>木材利用の計画があれば追記してください。なければ記入する必要はありません。</t>
    <rPh sb="0" eb="2">
      <t>モクザイ</t>
    </rPh>
    <rPh sb="2" eb="4">
      <t>リヨウ</t>
    </rPh>
    <rPh sb="5" eb="7">
      <t>ケイカク</t>
    </rPh>
    <rPh sb="11" eb="13">
      <t>ツイキ</t>
    </rPh>
    <rPh sb="24" eb="26">
      <t>キニュウ</t>
    </rPh>
    <rPh sb="28" eb="30">
      <t>ヒツヨウ</t>
    </rPh>
    <phoneticPr fontId="2"/>
  </si>
  <si>
    <t>例）床・腰壁には積極的に木材利用を検討している。構造を木造で計画している。</t>
    <rPh sb="0" eb="1">
      <t>レイ</t>
    </rPh>
    <rPh sb="2" eb="3">
      <t>ユカ</t>
    </rPh>
    <rPh sb="4" eb="6">
      <t>コシカベ</t>
    </rPh>
    <rPh sb="8" eb="11">
      <t>セッキョクテキ</t>
    </rPh>
    <rPh sb="12" eb="14">
      <t>モクザイ</t>
    </rPh>
    <rPh sb="14" eb="16">
      <t>リヨウ</t>
    </rPh>
    <rPh sb="17" eb="19">
      <t>ケントウ</t>
    </rPh>
    <rPh sb="24" eb="26">
      <t>コウゾウ</t>
    </rPh>
    <rPh sb="27" eb="29">
      <t>モクゾウ</t>
    </rPh>
    <rPh sb="30" eb="32">
      <t>ケイカク</t>
    </rPh>
    <phoneticPr fontId="2"/>
  </si>
  <si>
    <t>○　設計方針2　（今回改修での①減災への取組み　②建物に関する省エネへの取組み（建築設備含む）</t>
    <rPh sb="2" eb="4">
      <t>セッケイ</t>
    </rPh>
    <rPh sb="4" eb="6">
      <t>ホウシン</t>
    </rPh>
    <rPh sb="9" eb="11">
      <t>コンカイ</t>
    </rPh>
    <rPh sb="11" eb="13">
      <t>カイシュウ</t>
    </rPh>
    <rPh sb="16" eb="18">
      <t>ゲンサイ</t>
    </rPh>
    <rPh sb="20" eb="22">
      <t>トリク</t>
    </rPh>
    <rPh sb="25" eb="27">
      <t>タテモノ</t>
    </rPh>
    <rPh sb="28" eb="29">
      <t>カン</t>
    </rPh>
    <rPh sb="31" eb="32">
      <t>ショウ</t>
    </rPh>
    <rPh sb="36" eb="38">
      <t>トリク</t>
    </rPh>
    <rPh sb="40" eb="44">
      <t>ケンチクセツビ</t>
    </rPh>
    <rPh sb="44" eb="45">
      <t>フク</t>
    </rPh>
    <phoneticPr fontId="2"/>
  </si>
  <si>
    <t>　　　　　　　　　　　③感染症対策への取組みなど）</t>
    <rPh sb="12" eb="15">
      <t>カンセンショウ</t>
    </rPh>
    <rPh sb="15" eb="17">
      <t>タイサク</t>
    </rPh>
    <rPh sb="19" eb="20">
      <t>ト</t>
    </rPh>
    <rPh sb="20" eb="21">
      <t>ク</t>
    </rPh>
    <phoneticPr fontId="2"/>
  </si>
  <si>
    <t>　　ZEBの取得を予定している</t>
    <rPh sb="6" eb="8">
      <t>シュトク</t>
    </rPh>
    <rPh sb="9" eb="11">
      <t>ヨテイ</t>
    </rPh>
    <phoneticPr fontId="2"/>
  </si>
  <si>
    <t>　　建具はペアガラスとする予定</t>
    <rPh sb="2" eb="4">
      <t>タテグ</t>
    </rPh>
    <rPh sb="13" eb="15">
      <t>ヨテイ</t>
    </rPh>
    <phoneticPr fontId="2"/>
  </si>
  <si>
    <t>　　エアコン全10台の内5台は多段階評価☆３以上の機器を設置　2015年省エネ基準をクリアした機器を設置　エコキュート機器の設置など</t>
    <rPh sb="6" eb="7">
      <t>ゼン</t>
    </rPh>
    <rPh sb="9" eb="10">
      <t>ダイ</t>
    </rPh>
    <rPh sb="11" eb="12">
      <t>ウチ</t>
    </rPh>
    <rPh sb="13" eb="14">
      <t>ダイ</t>
    </rPh>
    <rPh sb="22" eb="24">
      <t>イジョウ</t>
    </rPh>
    <rPh sb="25" eb="27">
      <t>キキ</t>
    </rPh>
    <rPh sb="28" eb="30">
      <t>セッチ</t>
    </rPh>
    <rPh sb="35" eb="36">
      <t>ネン</t>
    </rPh>
    <rPh sb="36" eb="37">
      <t>ショウ</t>
    </rPh>
    <rPh sb="39" eb="41">
      <t>キジュン</t>
    </rPh>
    <rPh sb="47" eb="49">
      <t>キキ</t>
    </rPh>
    <rPh sb="50" eb="52">
      <t>セッチ</t>
    </rPh>
    <rPh sb="59" eb="61">
      <t>キキ</t>
    </rPh>
    <rPh sb="62" eb="64">
      <t>セッチ</t>
    </rPh>
    <phoneticPr fontId="2"/>
  </si>
  <si>
    <t>　　園児の手洗い場に非接触型蛇口を設置予定　トイレなど水を使用する部屋の床は抗菌仕様の材料を使用予定</t>
    <rPh sb="2" eb="4">
      <t>エンジ</t>
    </rPh>
    <rPh sb="5" eb="7">
      <t>テアラ</t>
    </rPh>
    <rPh sb="8" eb="9">
      <t>バ</t>
    </rPh>
    <rPh sb="19" eb="21">
      <t>ヨテイ</t>
    </rPh>
    <rPh sb="27" eb="28">
      <t>ミズ</t>
    </rPh>
    <rPh sb="29" eb="31">
      <t>シヨウ</t>
    </rPh>
    <rPh sb="33" eb="35">
      <t>ヘヤ</t>
    </rPh>
    <rPh sb="36" eb="37">
      <t>ユカ</t>
    </rPh>
    <rPh sb="38" eb="40">
      <t>コウキン</t>
    </rPh>
    <rPh sb="40" eb="42">
      <t>シヨウ</t>
    </rPh>
    <rPh sb="43" eb="45">
      <t>ザイリョウ</t>
    </rPh>
    <rPh sb="46" eb="48">
      <t>シヨウ</t>
    </rPh>
    <rPh sb="48" eb="50">
      <t>ヨテイ</t>
    </rPh>
    <phoneticPr fontId="2"/>
  </si>
  <si>
    <t>　　ソフト面での対応（手指消毒を徹底、換気の実施など）であれば「運営」へ記載してください。</t>
    <rPh sb="5" eb="6">
      <t>メン</t>
    </rPh>
    <rPh sb="8" eb="10">
      <t>タイオウ</t>
    </rPh>
    <rPh sb="11" eb="13">
      <t>シュシ</t>
    </rPh>
    <rPh sb="13" eb="15">
      <t>ショウドク</t>
    </rPh>
    <rPh sb="16" eb="18">
      <t>テッテイ</t>
    </rPh>
    <rPh sb="19" eb="21">
      <t>カンキ</t>
    </rPh>
    <rPh sb="22" eb="24">
      <t>ジッシ</t>
    </rPh>
    <rPh sb="32" eb="34">
      <t>ウンエイ</t>
    </rPh>
    <rPh sb="36" eb="38">
      <t>キサイ</t>
    </rPh>
    <phoneticPr fontId="2"/>
  </si>
  <si>
    <t>修繕予定棟（箇所）の写真（平面図等に撮影方向を明示する）</t>
    <rPh sb="0" eb="2">
      <t>シュウゼン</t>
    </rPh>
    <rPh sb="2" eb="4">
      <t>ヨテイ</t>
    </rPh>
    <rPh sb="4" eb="5">
      <t>トウ</t>
    </rPh>
    <rPh sb="10" eb="12">
      <t>シャシン</t>
    </rPh>
    <rPh sb="13" eb="16">
      <t>ヘイメンズ</t>
    </rPh>
    <rPh sb="16" eb="17">
      <t>ナド</t>
    </rPh>
    <rPh sb="18" eb="20">
      <t>サツエイ</t>
    </rPh>
    <rPh sb="20" eb="22">
      <t>ホウコウ</t>
    </rPh>
    <rPh sb="23" eb="25">
      <t>メイジ</t>
    </rPh>
    <phoneticPr fontId="2"/>
  </si>
  <si>
    <t>整備前・整備後の部屋別面積表（整備前後で部屋の大きさに変更がない場合には整備後のみ）</t>
    <rPh sb="0" eb="2">
      <t>セイビ</t>
    </rPh>
    <rPh sb="2" eb="3">
      <t>ゼン</t>
    </rPh>
    <rPh sb="4" eb="6">
      <t>セイビ</t>
    </rPh>
    <rPh sb="6" eb="7">
      <t>ゴ</t>
    </rPh>
    <rPh sb="8" eb="10">
      <t>ヘヤ</t>
    </rPh>
    <rPh sb="10" eb="11">
      <t>ベツ</t>
    </rPh>
    <rPh sb="11" eb="13">
      <t>メンセキ</t>
    </rPh>
    <rPh sb="13" eb="14">
      <t>オモテ</t>
    </rPh>
    <rPh sb="15" eb="17">
      <t>セイビ</t>
    </rPh>
    <rPh sb="36" eb="38">
      <t>セイビ</t>
    </rPh>
    <phoneticPr fontId="2"/>
  </si>
  <si>
    <t>建物の検査済証等の写しまたは証明書</t>
    <rPh sb="0" eb="2">
      <t>タテモノ</t>
    </rPh>
    <rPh sb="3" eb="8">
      <t>ケンサズミショウナド</t>
    </rPh>
    <rPh sb="9" eb="10">
      <t>ウツ</t>
    </rPh>
    <rPh sb="14" eb="17">
      <t>ショウメイショ</t>
    </rPh>
    <phoneticPr fontId="2"/>
  </si>
  <si>
    <t>　□国庫（県）補助　　 　　□民間補助</t>
    <rPh sb="17" eb="19">
      <t>ホジョ</t>
    </rPh>
    <phoneticPr fontId="2"/>
  </si>
  <si>
    <t>　　□建物の登記事項証明書（全部事項証明書）</t>
    <rPh sb="3" eb="5">
      <t>タテモノ</t>
    </rPh>
    <rPh sb="20" eb="21">
      <t>ショ</t>
    </rPh>
    <phoneticPr fontId="2"/>
  </si>
  <si>
    <t>　　□修繕予定棟（箇所）の写真（平面図に撮影方向を明示する）</t>
    <rPh sb="3" eb="5">
      <t>シュウゼン</t>
    </rPh>
    <rPh sb="9" eb="11">
      <t>カショ</t>
    </rPh>
    <phoneticPr fontId="2"/>
  </si>
  <si>
    <t>　　□整備前・整備後の平面図　□修繕内容（位置・仕様等）がわかる図書</t>
    <rPh sb="3" eb="6">
      <t>セイビマエ</t>
    </rPh>
    <rPh sb="7" eb="9">
      <t>セイビ</t>
    </rPh>
    <rPh sb="9" eb="10">
      <t>ゴ</t>
    </rPh>
    <rPh sb="11" eb="14">
      <t>ヘイメンズ</t>
    </rPh>
    <rPh sb="16" eb="18">
      <t>シュウゼン</t>
    </rPh>
    <rPh sb="18" eb="20">
      <t>ナイヨウ</t>
    </rPh>
    <rPh sb="21" eb="23">
      <t>イチ</t>
    </rPh>
    <rPh sb="24" eb="27">
      <t>シヨウラ</t>
    </rPh>
    <rPh sb="32" eb="34">
      <t>トショ</t>
    </rPh>
    <phoneticPr fontId="2"/>
  </si>
  <si>
    <t>　　□工事請負業者又は設計業者による工事の見積書（２者）</t>
    <rPh sb="3" eb="5">
      <t>コウジ</t>
    </rPh>
    <rPh sb="5" eb="6">
      <t>ウ</t>
    </rPh>
    <rPh sb="6" eb="7">
      <t>オ</t>
    </rPh>
    <rPh sb="7" eb="9">
      <t>ギョウシャ</t>
    </rPh>
    <rPh sb="9" eb="10">
      <t>マタ</t>
    </rPh>
    <rPh sb="11" eb="13">
      <t>セッケイ</t>
    </rPh>
    <rPh sb="13" eb="15">
      <t>ギョウシャ</t>
    </rPh>
    <rPh sb="18" eb="20">
      <t>コウジ</t>
    </rPh>
    <rPh sb="21" eb="24">
      <t>ミツモリショ</t>
    </rPh>
    <rPh sb="26" eb="27">
      <t>シャ</t>
    </rPh>
    <phoneticPr fontId="2"/>
  </si>
  <si>
    <t>　　□建物の検査済証等の写しまたは証明書</t>
    <rPh sb="3" eb="5">
      <t>タテモノ</t>
    </rPh>
    <rPh sb="6" eb="8">
      <t>ケンサ</t>
    </rPh>
    <rPh sb="8" eb="9">
      <t>スミ</t>
    </rPh>
    <rPh sb="9" eb="10">
      <t>ショウ</t>
    </rPh>
    <rPh sb="10" eb="11">
      <t>トウ</t>
    </rPh>
    <rPh sb="12" eb="13">
      <t>ウツ</t>
    </rPh>
    <phoneticPr fontId="2"/>
  </si>
  <si>
    <t>　　□第三者機関との耐震補強計画判定に要する期間等についての協議結果又は補強計画判定書</t>
    <rPh sb="3" eb="4">
      <t>ダイ</t>
    </rPh>
    <rPh sb="4" eb="6">
      <t>サンシャ</t>
    </rPh>
    <rPh sb="6" eb="8">
      <t>キカン</t>
    </rPh>
    <rPh sb="10" eb="12">
      <t>タイシン</t>
    </rPh>
    <rPh sb="12" eb="14">
      <t>ホキョウ</t>
    </rPh>
    <rPh sb="14" eb="16">
      <t>ケイカク</t>
    </rPh>
    <rPh sb="16" eb="18">
      <t>ハンテイ</t>
    </rPh>
    <rPh sb="19" eb="20">
      <t>ヨウ</t>
    </rPh>
    <rPh sb="22" eb="24">
      <t>キカン</t>
    </rPh>
    <rPh sb="24" eb="25">
      <t>ナド</t>
    </rPh>
    <rPh sb="30" eb="32">
      <t>キョウギ</t>
    </rPh>
    <rPh sb="32" eb="34">
      <t>ケッカ</t>
    </rPh>
    <phoneticPr fontId="2"/>
  </si>
  <si>
    <t>←自己資金はここに記載</t>
    <rPh sb="1" eb="3">
      <t>ジコ</t>
    </rPh>
    <rPh sb="3" eb="5">
      <t>シキン</t>
    </rPh>
    <rPh sb="9" eb="11">
      <t>キサイ</t>
    </rPh>
    <phoneticPr fontId="2"/>
  </si>
  <si>
    <t>整備施設と法人（1-1、1-2）</t>
    <rPh sb="0" eb="2">
      <t>セイビ</t>
    </rPh>
    <rPh sb="2" eb="4">
      <t>シセツ</t>
    </rPh>
    <rPh sb="5" eb="7">
      <t>ホウジン</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</si>
  <si>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</si>
  <si>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建物の登記事項証明書（全部事項証明書、法務局発行で３ヶ月以内のもの）</t>
    <rPh sb="0" eb="2">
      <t>タテモノ</t>
    </rPh>
    <rPh sb="3" eb="5">
      <t>トウキ</t>
    </rPh>
    <rPh sb="5" eb="7">
      <t>ジコウ</t>
    </rPh>
    <rPh sb="7" eb="10">
      <t>ショウメイショ</t>
    </rPh>
    <rPh sb="11" eb="13">
      <t>ゼンブ</t>
    </rPh>
    <rPh sb="13" eb="15">
      <t>ジコウ</t>
    </rPh>
    <rPh sb="15" eb="17">
      <t>ショウメイ</t>
    </rPh>
    <rPh sb="17" eb="18">
      <t>ショ</t>
    </rPh>
    <phoneticPr fontId="2"/>
  </si>
  <si>
    <t>運　営(4-1、4-2、4-3)</t>
    <rPh sb="0" eb="1">
      <t>ウン</t>
    </rPh>
    <rPh sb="2" eb="3">
      <t>エイ</t>
    </rPh>
    <phoneticPr fontId="2"/>
  </si>
  <si>
    <t>社会福祉法人調書★（学校法人の場合は、役員名簿等（様式は問わない））</t>
    <rPh sb="0" eb="2">
      <t>シャカイ</t>
    </rPh>
    <rPh sb="2" eb="4">
      <t>フクシ</t>
    </rPh>
    <rPh sb="4" eb="6">
      <t>ホウジン</t>
    </rPh>
    <rPh sb="6" eb="8">
      <t>チョウショ</t>
    </rPh>
    <rPh sb="10" eb="12">
      <t>ガッコウ</t>
    </rPh>
    <rPh sb="12" eb="14">
      <t>ホウジン</t>
    </rPh>
    <rPh sb="15" eb="17">
      <t>バアイ</t>
    </rPh>
    <rPh sb="19" eb="21">
      <t>ヤクイン</t>
    </rPh>
    <rPh sb="21" eb="23">
      <t>メイボ</t>
    </rPh>
    <rPh sb="23" eb="24">
      <t>ナド</t>
    </rPh>
    <rPh sb="25" eb="27">
      <t>ヨウシキ</t>
    </rPh>
    <rPh sb="28" eb="29">
      <t>ト</t>
    </rPh>
    <phoneticPr fontId="2"/>
  </si>
  <si>
    <t>直近の監査指摘、改善報告書、定款（寄附行為）、現況報告書（法人の運営状況がわかるもの）の写し　　　　　　　　　※（　　）内は学校法人</t>
    <rPh sb="0" eb="2">
      <t>チョッキン</t>
    </rPh>
    <rPh sb="3" eb="5">
      <t>カンサ</t>
    </rPh>
    <rPh sb="5" eb="7">
      <t>シテキ</t>
    </rPh>
    <rPh sb="8" eb="10">
      <t>カイゼン</t>
    </rPh>
    <rPh sb="10" eb="13">
      <t>ホウコクショ</t>
    </rPh>
    <rPh sb="14" eb="16">
      <t>テイカン</t>
    </rPh>
    <rPh sb="17" eb="19">
      <t>キフ</t>
    </rPh>
    <rPh sb="19" eb="21">
      <t>コウイ</t>
    </rPh>
    <rPh sb="23" eb="25">
      <t>ゲンキョウ</t>
    </rPh>
    <rPh sb="25" eb="28">
      <t>ホウコクショ</t>
    </rPh>
    <rPh sb="29" eb="31">
      <t>ホウジン</t>
    </rPh>
    <rPh sb="32" eb="34">
      <t>ウンエイ</t>
    </rPh>
    <rPh sb="34" eb="36">
      <t>ジョウキョウ</t>
    </rPh>
    <rPh sb="44" eb="45">
      <t>ウツ</t>
    </rPh>
    <rPh sb="60" eb="61">
      <t>ナイ</t>
    </rPh>
    <rPh sb="62" eb="64">
      <t>ガッコウ</t>
    </rPh>
    <rPh sb="64" eb="66">
      <t>ホウジン</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</si>
  <si>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</si>
  <si>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該当するものがある場合は、チェックしてください。浸水想定区域に該当する場合は、市のハザードマップ等を参照し、想定される浸水の目安（例：●m以下、●m以上～●m以下、●m以上）を記載してください。</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phoneticPr fontId="2"/>
  </si>
  <si>
    <t>市のハザードマップを参照し、区域内外を選択し、区域内の場合は、想定される浸水の目安（例：●m以下、●m以上～●m以下、●m以上）を記載してください。</t>
    <rPh sb="0" eb="1">
      <t>シ</t>
    </rPh>
    <rPh sb="10" eb="12">
      <t>サンショウ</t>
    </rPh>
    <rPh sb="14" eb="16">
      <t>クイキ</t>
    </rPh>
    <rPh sb="16" eb="17">
      <t>ナイ</t>
    </rPh>
    <rPh sb="17" eb="18">
      <t>ガイ</t>
    </rPh>
    <rPh sb="19" eb="21">
      <t>センタク</t>
    </rPh>
    <rPh sb="23" eb="26">
      <t>クイキナイ</t>
    </rPh>
    <rPh sb="27" eb="29">
      <t>バアイ</t>
    </rPh>
    <rPh sb="31" eb="33">
      <t>ソウテイ</t>
    </rPh>
    <rPh sb="36" eb="38">
      <t>シンスイ</t>
    </rPh>
    <rPh sb="39" eb="41">
      <t>メヤス</t>
    </rPh>
    <rPh sb="42" eb="43">
      <t>レイ</t>
    </rPh>
    <rPh sb="46" eb="48">
      <t>イカ</t>
    </rPh>
    <rPh sb="51" eb="53">
      <t>イジョウ</t>
    </rPh>
    <rPh sb="56" eb="58">
      <t>イカ</t>
    </rPh>
    <rPh sb="61" eb="63">
      <t>イジョウ</t>
    </rPh>
    <rPh sb="65" eb="67">
      <t>キサイ</t>
    </rPh>
    <phoneticPr fontId="2"/>
  </si>
  <si>
    <t>２箇年で整備を行う場合は、少なくとも１年目の進捗率が一定程度（10％以上）を見込める計画である必要があります。</t>
    <rPh sb="1" eb="3">
      <t>カネン</t>
    </rPh>
    <rPh sb="4" eb="6">
      <t>セイビ</t>
    </rPh>
    <rPh sb="7" eb="8">
      <t>オコナ</t>
    </rPh>
    <rPh sb="9" eb="11">
      <t>バアイ</t>
    </rPh>
    <rPh sb="13" eb="14">
      <t>スク</t>
    </rPh>
    <rPh sb="19" eb="21">
      <t>ネンメ</t>
    </rPh>
    <rPh sb="22" eb="24">
      <t>シンチョク</t>
    </rPh>
    <rPh sb="24" eb="25">
      <t>リツ</t>
    </rPh>
    <rPh sb="26" eb="28">
      <t>イッテイ</t>
    </rPh>
    <rPh sb="28" eb="30">
      <t>テイド</t>
    </rPh>
    <rPh sb="34" eb="36">
      <t>イジョウ</t>
    </rPh>
    <rPh sb="38" eb="40">
      <t>ミコ</t>
    </rPh>
    <rPh sb="42" eb="44">
      <t>ケイカク</t>
    </rPh>
    <rPh sb="47" eb="49">
      <t>ヒツヨウ</t>
    </rPh>
    <phoneticPr fontId="2"/>
  </si>
  <si>
    <t>配置図、平面図等</t>
    <rPh sb="0" eb="2">
      <t>ハイチ</t>
    </rPh>
    <rPh sb="2" eb="3">
      <t>ズ</t>
    </rPh>
    <rPh sb="7" eb="8">
      <t>ナド</t>
    </rPh>
    <phoneticPr fontId="2"/>
  </si>
  <si>
    <t>工事見積書は、入札を行うのに適切な経費を見込んだものが必要となります。
なお、工事入札は公共工事に準じて行っていただくことになります。</t>
    <rPh sb="0" eb="2">
      <t>コウジ</t>
    </rPh>
    <rPh sb="2" eb="5">
      <t>ミツモリショ</t>
    </rPh>
    <rPh sb="7" eb="9">
      <t>ニュウサツ</t>
    </rPh>
    <rPh sb="10" eb="11">
      <t>オコナ</t>
    </rPh>
    <rPh sb="14" eb="16">
      <t>テキセツ</t>
    </rPh>
    <rPh sb="17" eb="19">
      <t>ケイヒ</t>
    </rPh>
    <rPh sb="20" eb="22">
      <t>ミコ</t>
    </rPh>
    <rPh sb="27" eb="29">
      <t>ヒツヨウ</t>
    </rPh>
    <rPh sb="39" eb="41">
      <t>コウジ</t>
    </rPh>
    <rPh sb="41" eb="43">
      <t>ニュウサツ</t>
    </rPh>
    <rPh sb="44" eb="46">
      <t>コウキョウ</t>
    </rPh>
    <rPh sb="46" eb="48">
      <t>コウジ</t>
    </rPh>
    <rPh sb="49" eb="50">
      <t>ジュン</t>
    </rPh>
    <rPh sb="52" eb="53">
      <t>オコナ</t>
    </rPh>
    <phoneticPr fontId="2"/>
  </si>
  <si>
    <t>建築確認申請が不要な工事でも、協議を行い、確認申請が不要なら不要という結論と、確認申請が不要でも、予定している大規模修繕の内容自体に建築基準法上の問題がないかを確認してください。</t>
    <rPh sb="0" eb="2">
      <t>ケンチク</t>
    </rPh>
    <rPh sb="2" eb="4">
      <t>カクニン</t>
    </rPh>
    <rPh sb="4" eb="6">
      <t>シンセイ</t>
    </rPh>
    <rPh sb="7" eb="9">
      <t>フヨウ</t>
    </rPh>
    <rPh sb="10" eb="12">
      <t>コウジ</t>
    </rPh>
    <rPh sb="15" eb="17">
      <t>キョウギ</t>
    </rPh>
    <rPh sb="18" eb="19">
      <t>オコナ</t>
    </rPh>
    <phoneticPr fontId="2"/>
  </si>
  <si>
    <t>・申請予定時期に対して、評価委員会の開催予定時期、評価書発行予定時期について確認した内容を記載してください。
・既に補強計画についての評価を受けている場合には、協議書の代わりに補強計画判定書を添付してください。</t>
    <rPh sb="1" eb="3">
      <t>シンセイ</t>
    </rPh>
    <rPh sb="3" eb="5">
      <t>ヨテイ</t>
    </rPh>
    <rPh sb="5" eb="7">
      <t>ジキ</t>
    </rPh>
    <rPh sb="8" eb="9">
      <t>タイ</t>
    </rPh>
    <rPh sb="12" eb="14">
      <t>ヒョウカ</t>
    </rPh>
    <rPh sb="14" eb="17">
      <t>イインカイ</t>
    </rPh>
    <rPh sb="18" eb="20">
      <t>カイサイ</t>
    </rPh>
    <rPh sb="20" eb="22">
      <t>ヨテイ</t>
    </rPh>
    <rPh sb="22" eb="24">
      <t>ジキ</t>
    </rPh>
    <rPh sb="25" eb="27">
      <t>ヒョウカ</t>
    </rPh>
    <rPh sb="27" eb="28">
      <t>ショ</t>
    </rPh>
    <rPh sb="28" eb="30">
      <t>ハッコウ</t>
    </rPh>
    <rPh sb="30" eb="32">
      <t>ヨテイ</t>
    </rPh>
    <rPh sb="32" eb="34">
      <t>ジキ</t>
    </rPh>
    <rPh sb="38" eb="40">
      <t>カクニン</t>
    </rPh>
    <rPh sb="42" eb="44">
      <t>ナイヨウ</t>
    </rPh>
    <rPh sb="45" eb="47">
      <t>キサイ</t>
    </rPh>
    <rPh sb="56" eb="57">
      <t>スデ</t>
    </rPh>
    <rPh sb="58" eb="60">
      <t>ホキョウ</t>
    </rPh>
    <rPh sb="60" eb="62">
      <t>ケイカク</t>
    </rPh>
    <rPh sb="67" eb="69">
      <t>ヒョウカ</t>
    </rPh>
    <rPh sb="70" eb="71">
      <t>ウ</t>
    </rPh>
    <rPh sb="75" eb="77">
      <t>バアイ</t>
    </rPh>
    <rPh sb="80" eb="82">
      <t>キョウギ</t>
    </rPh>
    <rPh sb="82" eb="83">
      <t>ショ</t>
    </rPh>
    <rPh sb="84" eb="85">
      <t>カ</t>
    </rPh>
    <rPh sb="88" eb="90">
      <t>ホキョウ</t>
    </rPh>
    <rPh sb="90" eb="92">
      <t>ケイカク</t>
    </rPh>
    <rPh sb="92" eb="94">
      <t>ハンテイ</t>
    </rPh>
    <rPh sb="94" eb="95">
      <t>ショ</t>
    </rPh>
    <rPh sb="96" eb="98">
      <t>テンプ</t>
    </rPh>
    <phoneticPr fontId="2"/>
  </si>
  <si>
    <t>幼稚園型認定こども園においては、福祉医療機構からの借り入れができません。日本私立学校振興・共済事業団から借り入れを行う場合、文言を適宜修正して作成してください。</t>
    <rPh sb="0" eb="3">
      <t>ヨウチエン</t>
    </rPh>
    <rPh sb="3" eb="4">
      <t>ガタ</t>
    </rPh>
    <rPh sb="4" eb="6">
      <t>ニンテイ</t>
    </rPh>
    <rPh sb="9" eb="10">
      <t>エン</t>
    </rPh>
    <rPh sb="16" eb="18">
      <t>フクシ</t>
    </rPh>
    <rPh sb="18" eb="20">
      <t>イリョウ</t>
    </rPh>
    <rPh sb="20" eb="22">
      <t>キコウ</t>
    </rPh>
    <rPh sb="25" eb="26">
      <t>カ</t>
    </rPh>
    <rPh sb="27" eb="28">
      <t>イ</t>
    </rPh>
    <rPh sb="36" eb="50">
      <t>シガクジギョウダン</t>
    </rPh>
    <rPh sb="52" eb="53">
      <t>カ</t>
    </rPh>
    <rPh sb="54" eb="55">
      <t>イ</t>
    </rPh>
    <rPh sb="57" eb="58">
      <t>オコナ</t>
    </rPh>
    <rPh sb="59" eb="61">
      <t>バアイ</t>
    </rPh>
    <rPh sb="62" eb="64">
      <t>モンゴン</t>
    </rPh>
    <rPh sb="65" eb="67">
      <t>テキギ</t>
    </rPh>
    <rPh sb="67" eb="69">
      <t>シュウセイ</t>
    </rPh>
    <rPh sb="71" eb="73">
      <t>サクセイ</t>
    </rPh>
    <phoneticPr fontId="2"/>
  </si>
  <si>
    <t>借入金、その他（寄付金など）があれば、資金内訳に額を記載するとともに、①～③に記載してください。</t>
    <rPh sb="0" eb="2">
      <t>カリイレ</t>
    </rPh>
    <rPh sb="2" eb="3">
      <t>キン</t>
    </rPh>
    <rPh sb="6" eb="7">
      <t>タ</t>
    </rPh>
    <rPh sb="8" eb="11">
      <t>キフキン</t>
    </rPh>
    <rPh sb="19" eb="21">
      <t>シキン</t>
    </rPh>
    <rPh sb="21" eb="23">
      <t>ウチワケ</t>
    </rPh>
    <rPh sb="24" eb="25">
      <t>ガク</t>
    </rPh>
    <rPh sb="26" eb="28">
      <t>キサイ</t>
    </rPh>
    <rPh sb="39" eb="41">
      <t>キサイ</t>
    </rPh>
    <phoneticPr fontId="2"/>
  </si>
  <si>
    <t>幼稚園型認定こども園で日本私立学校振興・共済事業団からの借り入れを計画している場合、本様式の「独立行政法人福祉医療機構」を「日本私立学校振興・共済事業団」に文言を適宜修正して作成してください。</t>
    <rPh sb="0" eb="3">
      <t>ヨウチエン</t>
    </rPh>
    <rPh sb="3" eb="4">
      <t>ガタ</t>
    </rPh>
    <rPh sb="4" eb="6">
      <t>ニンテイ</t>
    </rPh>
    <rPh sb="9" eb="10">
      <t>エン</t>
    </rPh>
    <rPh sb="28" eb="29">
      <t>カ</t>
    </rPh>
    <rPh sb="30" eb="31">
      <t>イ</t>
    </rPh>
    <rPh sb="33" eb="35">
      <t>ケイカク</t>
    </rPh>
    <rPh sb="39" eb="41">
      <t>バアイ</t>
    </rPh>
    <rPh sb="42" eb="43">
      <t>ホン</t>
    </rPh>
    <rPh sb="43" eb="45">
      <t>ヨウシキ</t>
    </rPh>
    <rPh sb="62" eb="76">
      <t>シガクジギョウダン</t>
    </rPh>
    <rPh sb="78" eb="80">
      <t>モンゴン</t>
    </rPh>
    <rPh sb="81" eb="83">
      <t>テキギ</t>
    </rPh>
    <rPh sb="83" eb="85">
      <t>シュウセイ</t>
    </rPh>
    <rPh sb="87" eb="89">
      <t>サクセイ</t>
    </rPh>
    <phoneticPr fontId="2"/>
  </si>
  <si>
    <t>認定こども園においては、総事業費、対象経費の実支出額について、保育所部分と幼稚園部分との振り分けを按分し記載してください。（「②コ　実支出予定額算定表」を参照のこと）</t>
    <rPh sb="31" eb="33">
      <t>ホイク</t>
    </rPh>
    <phoneticPr fontId="2"/>
  </si>
  <si>
    <t>幼稚園型認定こども園においては、日本私立学校振興・共済事業団で所定の様式があればそちらを使用して作成すること。所定の様式がない場合は任意様式で作成すること。</t>
    <rPh sb="0" eb="3">
      <t>ヨウチエン</t>
    </rPh>
    <rPh sb="3" eb="4">
      <t>ガタ</t>
    </rPh>
    <rPh sb="4" eb="6">
      <t>ニンテイ</t>
    </rPh>
    <rPh sb="9" eb="10">
      <t>エン</t>
    </rPh>
    <rPh sb="16" eb="30">
      <t>シガクジギョウダン</t>
    </rPh>
    <rPh sb="31" eb="33">
      <t>ショテイ</t>
    </rPh>
    <rPh sb="34" eb="36">
      <t>ヨウシキ</t>
    </rPh>
    <rPh sb="44" eb="46">
      <t>シヨウ</t>
    </rPh>
    <rPh sb="48" eb="50">
      <t>サクセイ</t>
    </rPh>
    <rPh sb="55" eb="57">
      <t>ショテイ</t>
    </rPh>
    <rPh sb="58" eb="60">
      <t>ヨウシキ</t>
    </rPh>
    <rPh sb="63" eb="65">
      <t>バアイ</t>
    </rPh>
    <rPh sb="66" eb="68">
      <t>ニンイ</t>
    </rPh>
    <rPh sb="68" eb="70">
      <t>ヨウシキ</t>
    </rPh>
    <rPh sb="71" eb="73">
      <t>サクセイ</t>
    </rPh>
    <phoneticPr fontId="2"/>
  </si>
  <si>
    <t>法人において、現時点で銀行等から借入がある場合は必ず作成すること。</t>
    <rPh sb="0" eb="2">
      <t>ホウジン</t>
    </rPh>
    <rPh sb="7" eb="10">
      <t>ゲンジテン</t>
    </rPh>
    <rPh sb="11" eb="13">
      <t>ギンコウ</t>
    </rPh>
    <rPh sb="13" eb="14">
      <t>トウ</t>
    </rPh>
    <rPh sb="16" eb="18">
      <t>カリイレ</t>
    </rPh>
    <rPh sb="21" eb="23">
      <t>バアイ</t>
    </rPh>
    <rPh sb="24" eb="25">
      <t>カナラ</t>
    </rPh>
    <rPh sb="26" eb="28">
      <t>サクセイ</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</si>
  <si>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</si>
  <si>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(来客用　　台、職員用　　台)</t>
  </si>
  <si>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</si>
  <si>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　　□工事用・運営用車両の進入路、排水路を示した地図</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</si>
  <si>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</si>
  <si>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</si>
  <si>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</si>
  <si>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</si>
  <si>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 xml:space="preserve">＜＜この枠で記入しきれない場合には、別紙でも構いません。＞＞
</t>
    <rPh sb="4" eb="5">
      <t>ワク</t>
    </rPh>
    <rPh sb="6" eb="8">
      <t>キニュウ</t>
    </rPh>
    <rPh sb="13" eb="15">
      <t>バアイ</t>
    </rPh>
    <rPh sb="18" eb="20">
      <t>ベッシ</t>
    </rPh>
    <rPh sb="22" eb="23">
      <t>カマ</t>
    </rPh>
    <phoneticPr fontId="2"/>
  </si>
  <si>
    <t>①　　　
②
③
＜＜この枠で記入しきれない場合には、別紙でも構いません。＞＞
なお、耐震改修工事が主の工事の場合には、記載不要です。</t>
    <phoneticPr fontId="2"/>
  </si>
  <si>
    <t>例）洪水ハザードマップにて、浸水が最大50cm予想される地域のため、地盤を50cm地上げを行う予定</t>
    <rPh sb="0" eb="1">
      <t>レイ</t>
    </rPh>
    <rPh sb="2" eb="4">
      <t>コウズイ</t>
    </rPh>
    <rPh sb="14" eb="16">
      <t>シンスイ</t>
    </rPh>
    <rPh sb="17" eb="19">
      <t>サイダイ</t>
    </rPh>
    <rPh sb="23" eb="25">
      <t>ヨソウ</t>
    </rPh>
    <rPh sb="28" eb="30">
      <t>チイキ</t>
    </rPh>
    <rPh sb="34" eb="36">
      <t>ジバン</t>
    </rPh>
    <rPh sb="41" eb="43">
      <t>ジア</t>
    </rPh>
    <rPh sb="45" eb="46">
      <t>オコナ</t>
    </rPh>
    <rPh sb="47" eb="49">
      <t>ヨテイ</t>
    </rPh>
    <phoneticPr fontId="2"/>
  </si>
  <si>
    <t>　　浸水が予想される地域のため、エアコンの室外機などを屋上に上げる計画</t>
    <rPh sb="2" eb="4">
      <t>シンスイ</t>
    </rPh>
    <rPh sb="5" eb="7">
      <t>ヨソウ</t>
    </rPh>
    <rPh sb="10" eb="12">
      <t>チイキ</t>
    </rPh>
    <rPh sb="21" eb="24">
      <t>シツガイキ</t>
    </rPh>
    <rPh sb="27" eb="29">
      <t>オクジョウ</t>
    </rPh>
    <rPh sb="30" eb="31">
      <t>ア</t>
    </rPh>
    <rPh sb="33" eb="35">
      <t>ケイカク</t>
    </rPh>
    <phoneticPr fontId="2"/>
  </si>
  <si>
    <t>今回計画では対応出来ないなど、特になければなしで構いません</t>
    <rPh sb="0" eb="2">
      <t>コンカイ</t>
    </rPh>
    <rPh sb="2" eb="4">
      <t>ケイカク</t>
    </rPh>
    <rPh sb="6" eb="8">
      <t>タイオウ</t>
    </rPh>
    <rPh sb="8" eb="10">
      <t>デキ</t>
    </rPh>
    <rPh sb="15" eb="16">
      <t>トク</t>
    </rPh>
    <rPh sb="24" eb="25">
      <t>カマ</t>
    </rPh>
    <phoneticPr fontId="2"/>
  </si>
  <si>
    <t>←調理室の面積は、調理室・下処理室・検収室（食品庫含む）・洗浄室・配膳室（1Fのみ）の合計を記入。</t>
    <rPh sb="1" eb="3">
      <t>チョウリ</t>
    </rPh>
    <rPh sb="3" eb="4">
      <t>シツ</t>
    </rPh>
    <rPh sb="5" eb="7">
      <t>メンセキ</t>
    </rPh>
    <rPh sb="9" eb="12">
      <t>チョウリシツ</t>
    </rPh>
    <rPh sb="13" eb="14">
      <t>シタ</t>
    </rPh>
    <rPh sb="14" eb="17">
      <t>ショリシツ</t>
    </rPh>
    <rPh sb="18" eb="20">
      <t>ケンシュウ</t>
    </rPh>
    <rPh sb="20" eb="21">
      <t>シツ</t>
    </rPh>
    <rPh sb="22" eb="24">
      <t>ショクヒン</t>
    </rPh>
    <rPh sb="24" eb="25">
      <t>コ</t>
    </rPh>
    <rPh sb="25" eb="26">
      <t>フク</t>
    </rPh>
    <rPh sb="29" eb="31">
      <t>センジョウ</t>
    </rPh>
    <rPh sb="31" eb="32">
      <t>シツ</t>
    </rPh>
    <rPh sb="33" eb="36">
      <t>ハイゼンシツ</t>
    </rPh>
    <rPh sb="43" eb="45">
      <t>ゴウケイ</t>
    </rPh>
    <rPh sb="46" eb="48">
      <t>キニュウ</t>
    </rPh>
    <phoneticPr fontId="2"/>
  </si>
  <si>
    <t>※1　敷地面積（A+B+C)には、道路後退部分は含めないこと。</t>
    <rPh sb="3" eb="5">
      <t>シキチ</t>
    </rPh>
    <rPh sb="5" eb="7">
      <t>メンセキ</t>
    </rPh>
    <rPh sb="17" eb="19">
      <t>ドウロ</t>
    </rPh>
    <rPh sb="19" eb="21">
      <t>コウタイ</t>
    </rPh>
    <rPh sb="21" eb="23">
      <t>ブブン</t>
    </rPh>
    <rPh sb="24" eb="25">
      <t>フク</t>
    </rPh>
    <phoneticPr fontId="2"/>
  </si>
  <si>
    <t>※2　建築面積は、建築基準法上の面積を記入すること。（補助対象施設以外の部分も含めた面積）</t>
    <rPh sb="3" eb="5">
      <t>ケンチク</t>
    </rPh>
    <rPh sb="5" eb="7">
      <t>メンセキ</t>
    </rPh>
    <rPh sb="9" eb="11">
      <t>ケンチク</t>
    </rPh>
    <rPh sb="11" eb="13">
      <t>キジュン</t>
    </rPh>
    <rPh sb="13" eb="14">
      <t>ホウ</t>
    </rPh>
    <rPh sb="14" eb="15">
      <t>ウエ</t>
    </rPh>
    <rPh sb="16" eb="18">
      <t>メンセキ</t>
    </rPh>
    <rPh sb="19" eb="21">
      <t>キニュウ</t>
    </rPh>
    <rPh sb="27" eb="29">
      <t>ホジョ</t>
    </rPh>
    <rPh sb="29" eb="31">
      <t>タイショウ</t>
    </rPh>
    <rPh sb="31" eb="33">
      <t>シセツ</t>
    </rPh>
    <rPh sb="33" eb="35">
      <t>イガイ</t>
    </rPh>
    <rPh sb="36" eb="38">
      <t>ブブン</t>
    </rPh>
    <rPh sb="39" eb="40">
      <t>フク</t>
    </rPh>
    <rPh sb="42" eb="44">
      <t>メンセキ</t>
    </rPh>
    <phoneticPr fontId="2"/>
  </si>
  <si>
    <t>※3　合計面積は、「3 建物」調書の延べ床面積と一致すること。（補助対象施設部分の面積）</t>
    <rPh sb="3" eb="5">
      <t>ゴウケイ</t>
    </rPh>
    <rPh sb="5" eb="7">
      <t>メンセキ</t>
    </rPh>
    <rPh sb="12" eb="14">
      <t>タテモノ</t>
    </rPh>
    <rPh sb="15" eb="17">
      <t>チョウショ</t>
    </rPh>
    <rPh sb="18" eb="19">
      <t>ノ</t>
    </rPh>
    <rPh sb="20" eb="21">
      <t>ユカ</t>
    </rPh>
    <rPh sb="21" eb="23">
      <t>メンセキ</t>
    </rPh>
    <rPh sb="24" eb="26">
      <t>イッチ</t>
    </rPh>
    <rPh sb="32" eb="34">
      <t>ホジョ</t>
    </rPh>
    <rPh sb="34" eb="36">
      <t>タイショウ</t>
    </rPh>
    <rPh sb="36" eb="38">
      <t>シセツ</t>
    </rPh>
    <rPh sb="38" eb="40">
      <t>ブブン</t>
    </rPh>
    <rPh sb="41" eb="43">
      <t>メンセキ</t>
    </rPh>
    <phoneticPr fontId="2"/>
  </si>
  <si>
    <t>←調理室の面積は、調理室・下処理室・</t>
    <rPh sb="1" eb="3">
      <t>チョウリ</t>
    </rPh>
    <rPh sb="3" eb="4">
      <t>シツ</t>
    </rPh>
    <rPh sb="5" eb="7">
      <t>メンセキ</t>
    </rPh>
    <rPh sb="9" eb="12">
      <t>チョウリシツ</t>
    </rPh>
    <rPh sb="13" eb="14">
      <t>シタ</t>
    </rPh>
    <rPh sb="14" eb="17">
      <t>ショリシツ</t>
    </rPh>
    <phoneticPr fontId="2"/>
  </si>
  <si>
    <t>※1　敷地面積(A+B+C)には、道路後退部分は含めないこと。(所有賃借等の面積には含めてよい)</t>
    <rPh sb="3" eb="5">
      <t>シキチ</t>
    </rPh>
    <rPh sb="5" eb="7">
      <t>メンセキ</t>
    </rPh>
    <rPh sb="17" eb="19">
      <t>ドウロ</t>
    </rPh>
    <rPh sb="19" eb="21">
      <t>コウタイ</t>
    </rPh>
    <rPh sb="21" eb="23">
      <t>ブブン</t>
    </rPh>
    <rPh sb="24" eb="25">
      <t>フク</t>
    </rPh>
    <rPh sb="32" eb="34">
      <t>ショユウ</t>
    </rPh>
    <rPh sb="34" eb="36">
      <t>チンシャク</t>
    </rPh>
    <rPh sb="36" eb="37">
      <t>トウ</t>
    </rPh>
    <rPh sb="38" eb="40">
      <t>メンセキ</t>
    </rPh>
    <rPh sb="42" eb="43">
      <t>フク</t>
    </rPh>
    <phoneticPr fontId="2"/>
  </si>
  <si>
    <t>保育所整備の場合は、２・３号認定の欄のみ記載してください。</t>
  </si>
  <si>
    <t>○　園における地域交流、子育て支援に関する考え方</t>
    <rPh sb="2" eb="3">
      <t>エン</t>
    </rPh>
    <rPh sb="7" eb="9">
      <t>チイキ</t>
    </rPh>
    <rPh sb="9" eb="11">
      <t>コウリュウ</t>
    </rPh>
    <rPh sb="12" eb="14">
      <t>コソダ</t>
    </rPh>
    <rPh sb="15" eb="17">
      <t>シエン</t>
    </rPh>
    <rPh sb="18" eb="19">
      <t>カン</t>
    </rPh>
    <rPh sb="21" eb="22">
      <t>カンガ</t>
    </rPh>
    <rPh sb="23" eb="24">
      <t>カタ</t>
    </rPh>
    <phoneticPr fontId="2"/>
  </si>
  <si>
    <t>○　特別食（離乳食、アレルギー除去食）提供に関する考え方（工事中）</t>
    <rPh sb="2" eb="4">
      <t>トクベツ</t>
    </rPh>
    <rPh sb="4" eb="5">
      <t>ショク</t>
    </rPh>
    <rPh sb="6" eb="9">
      <t>リニュウショク</t>
    </rPh>
    <rPh sb="15" eb="17">
      <t>ジョキョ</t>
    </rPh>
    <rPh sb="17" eb="18">
      <t>ショク</t>
    </rPh>
    <rPh sb="19" eb="21">
      <t>テイキョウ</t>
    </rPh>
    <rPh sb="22" eb="23">
      <t>カン</t>
    </rPh>
    <rPh sb="25" eb="26">
      <t>カンガ</t>
    </rPh>
    <rPh sb="27" eb="28">
      <t>カタ</t>
    </rPh>
    <rPh sb="29" eb="32">
      <t>コウジチュウ</t>
    </rPh>
    <phoneticPr fontId="2"/>
  </si>
  <si>
    <t>○　施設設備に関し、入所児童の安全性に配慮する点（児童のけがを防ぐ視点、地震対策など）</t>
    <rPh sb="2" eb="4">
      <t>シセツ</t>
    </rPh>
    <rPh sb="4" eb="6">
      <t>セツビ</t>
    </rPh>
    <rPh sb="7" eb="8">
      <t>カン</t>
    </rPh>
    <rPh sb="10" eb="12">
      <t>ニュウショ</t>
    </rPh>
    <rPh sb="12" eb="14">
      <t>ジドウ</t>
    </rPh>
    <rPh sb="15" eb="18">
      <t>アンゼンセイ</t>
    </rPh>
    <rPh sb="19" eb="21">
      <t>ハイリョ</t>
    </rPh>
    <rPh sb="23" eb="24">
      <t>テン</t>
    </rPh>
    <rPh sb="25" eb="27">
      <t>ジドウ</t>
    </rPh>
    <rPh sb="31" eb="32">
      <t>フセ</t>
    </rPh>
    <rPh sb="33" eb="35">
      <t>シテン</t>
    </rPh>
    <rPh sb="36" eb="38">
      <t>ジシン</t>
    </rPh>
    <rPh sb="38" eb="40">
      <t>タイサク</t>
    </rPh>
    <phoneticPr fontId="2"/>
  </si>
  <si>
    <t>○　園周辺の状況、送迎時の安全性確保、周辺住民への配慮に関する取り組み</t>
    <rPh sb="2" eb="3">
      <t>エン</t>
    </rPh>
    <rPh sb="3" eb="5">
      <t>シュウヘン</t>
    </rPh>
    <rPh sb="6" eb="8">
      <t>ジョウキョウ</t>
    </rPh>
    <rPh sb="9" eb="11">
      <t>ソウゲイ</t>
    </rPh>
    <rPh sb="11" eb="12">
      <t>ジ</t>
    </rPh>
    <rPh sb="13" eb="16">
      <t>アンゼンセイ</t>
    </rPh>
    <rPh sb="16" eb="18">
      <t>カクホ</t>
    </rPh>
    <rPh sb="19" eb="21">
      <t>シュウヘン</t>
    </rPh>
    <rPh sb="21" eb="23">
      <t>ジュウミン</t>
    </rPh>
    <rPh sb="25" eb="27">
      <t>ハイリョ</t>
    </rPh>
    <rPh sb="28" eb="29">
      <t>カン</t>
    </rPh>
    <rPh sb="31" eb="32">
      <t>ト</t>
    </rPh>
    <rPh sb="33" eb="34">
      <t>ク</t>
    </rPh>
    <phoneticPr fontId="2"/>
  </si>
  <si>
    <t>○　配置予定職員数　※（　）には、直接保育に従事する者（内数）を計上すること</t>
    <rPh sb="2" eb="4">
      <t>ハイチ</t>
    </rPh>
    <rPh sb="4" eb="6">
      <t>ヨテイ</t>
    </rPh>
    <rPh sb="6" eb="8">
      <t>ショクイン</t>
    </rPh>
    <rPh sb="8" eb="9">
      <t>スウ</t>
    </rPh>
    <rPh sb="17" eb="19">
      <t>チョクセツ</t>
    </rPh>
    <rPh sb="19" eb="21">
      <t>ホイク</t>
    </rPh>
    <rPh sb="28" eb="29">
      <t>ウチ</t>
    </rPh>
    <rPh sb="29" eb="30">
      <t>スウ</t>
    </rPh>
    <phoneticPr fontId="2"/>
  </si>
  <si>
    <t>※看護師等･･･保健師、准看護師含む</t>
    <rPh sb="1" eb="5">
      <t>カンゴシトウ</t>
    </rPh>
    <rPh sb="8" eb="11">
      <t>ホケンシ</t>
    </rPh>
    <rPh sb="12" eb="13">
      <t>ジュン</t>
    </rPh>
    <rPh sb="13" eb="16">
      <t>カンゴシ</t>
    </rPh>
    <rPh sb="16" eb="17">
      <t>フク</t>
    </rPh>
    <phoneticPr fontId="2"/>
  </si>
  <si>
    <t>内、障がい児保育経験者</t>
    <rPh sb="0" eb="1">
      <t>ウチ</t>
    </rPh>
    <rPh sb="2" eb="3">
      <t>サワ</t>
    </rPh>
    <rPh sb="5" eb="6">
      <t>ジ</t>
    </rPh>
    <rPh sb="6" eb="8">
      <t>ホイク</t>
    </rPh>
    <rPh sb="8" eb="11">
      <t>ケイケンシャ</t>
    </rPh>
    <phoneticPr fontId="2"/>
  </si>
  <si>
    <t>○　職員配置に関する考え方、保育士の採用方針</t>
    <rPh sb="2" eb="4">
      <t>ショクイン</t>
    </rPh>
    <rPh sb="4" eb="6">
      <t>ハイチ</t>
    </rPh>
    <rPh sb="7" eb="8">
      <t>カン</t>
    </rPh>
    <rPh sb="10" eb="11">
      <t>カンガ</t>
    </rPh>
    <rPh sb="12" eb="13">
      <t>カタ</t>
    </rPh>
    <rPh sb="14" eb="16">
      <t>ホイク</t>
    </rPh>
    <rPh sb="16" eb="17">
      <t>シ</t>
    </rPh>
    <rPh sb="18" eb="20">
      <t>サイヨウ</t>
    </rPh>
    <rPh sb="20" eb="22">
      <t>ホウシン</t>
    </rPh>
    <phoneticPr fontId="2"/>
  </si>
  <si>
    <t>○　施設長（園長）の氏名、資格、保育従事年数、略歴等</t>
    <rPh sb="2" eb="4">
      <t>シセツ</t>
    </rPh>
    <rPh sb="4" eb="5">
      <t>チョウ</t>
    </rPh>
    <rPh sb="6" eb="8">
      <t>エンチョウ</t>
    </rPh>
    <rPh sb="10" eb="12">
      <t>シメイ</t>
    </rPh>
    <rPh sb="13" eb="15">
      <t>シカク</t>
    </rPh>
    <rPh sb="16" eb="18">
      <t>ホイク</t>
    </rPh>
    <rPh sb="18" eb="20">
      <t>ジュウジ</t>
    </rPh>
    <rPh sb="20" eb="22">
      <t>ネンスウ</t>
    </rPh>
    <rPh sb="23" eb="24">
      <t>リャク</t>
    </rPh>
    <rPh sb="24" eb="25">
      <t>レキ</t>
    </rPh>
    <rPh sb="25" eb="26">
      <t>トウ</t>
    </rPh>
    <phoneticPr fontId="2"/>
  </si>
  <si>
    <t>　　□直近の監査指摘、改善報告書、定款、現況報告書の写し</t>
    <rPh sb="3" eb="4">
      <t>チョク</t>
    </rPh>
    <rPh sb="4" eb="5">
      <t>コン</t>
    </rPh>
    <rPh sb="6" eb="8">
      <t>カンサ</t>
    </rPh>
    <rPh sb="8" eb="10">
      <t>シテキ</t>
    </rPh>
    <rPh sb="11" eb="13">
      <t>カイゼン</t>
    </rPh>
    <rPh sb="13" eb="16">
      <t>ホウコクショ</t>
    </rPh>
    <rPh sb="17" eb="19">
      <t>テイカン</t>
    </rPh>
    <rPh sb="20" eb="22">
      <t>ゲンキョウ</t>
    </rPh>
    <rPh sb="22" eb="25">
      <t>ホウコクショ</t>
    </rPh>
    <rPh sb="26" eb="27">
      <t>ウツ</t>
    </rPh>
    <phoneticPr fontId="2"/>
  </si>
  <si>
    <t>※1　保育教諭等・・・主幹保育教諭、指導保育教諭を含む</t>
    <rPh sb="3" eb="5">
      <t>ホイク</t>
    </rPh>
    <rPh sb="5" eb="7">
      <t>キョウユ</t>
    </rPh>
    <rPh sb="7" eb="8">
      <t>トウ</t>
    </rPh>
    <rPh sb="11" eb="13">
      <t>シュカン</t>
    </rPh>
    <rPh sb="13" eb="15">
      <t>ホイク</t>
    </rPh>
    <rPh sb="15" eb="17">
      <t>キョウユ</t>
    </rPh>
    <rPh sb="18" eb="20">
      <t>シドウ</t>
    </rPh>
    <rPh sb="20" eb="22">
      <t>ホイク</t>
    </rPh>
    <rPh sb="22" eb="24">
      <t>キョウユ</t>
    </rPh>
    <rPh sb="25" eb="26">
      <t>フク</t>
    </rPh>
    <phoneticPr fontId="2"/>
  </si>
  <si>
    <t>※2　看護師等･･･保健師、准看護師含む</t>
  </si>
  <si>
    <t>※3　養護教諭等・・・主幹養護教諭、養護教諭、養護助教諭</t>
    <rPh sb="3" eb="5">
      <t>ヨウゴ</t>
    </rPh>
    <rPh sb="5" eb="7">
      <t>キョウユ</t>
    </rPh>
    <rPh sb="7" eb="8">
      <t>トウ</t>
    </rPh>
    <rPh sb="11" eb="13">
      <t>シュカン</t>
    </rPh>
    <rPh sb="13" eb="15">
      <t>ヨウゴ</t>
    </rPh>
    <rPh sb="15" eb="17">
      <t>キョウユ</t>
    </rPh>
    <rPh sb="18" eb="20">
      <t>ヨウゴ</t>
    </rPh>
    <rPh sb="20" eb="22">
      <t>キョウユ</t>
    </rPh>
    <rPh sb="23" eb="25">
      <t>ヨウゴ</t>
    </rPh>
    <rPh sb="25" eb="28">
      <t>ジョキョウユ</t>
    </rPh>
    <phoneticPr fontId="2"/>
  </si>
  <si>
    <t>○　職員配置に関する考え方、保育士等の採用方針</t>
    <rPh sb="2" eb="4">
      <t>ショクイン</t>
    </rPh>
    <rPh sb="4" eb="6">
      <t>ハイチ</t>
    </rPh>
    <rPh sb="7" eb="8">
      <t>カン</t>
    </rPh>
    <rPh sb="10" eb="11">
      <t>カンガ</t>
    </rPh>
    <rPh sb="12" eb="13">
      <t>カタ</t>
    </rPh>
    <rPh sb="14" eb="16">
      <t>ホイク</t>
    </rPh>
    <rPh sb="16" eb="17">
      <t>シ</t>
    </rPh>
    <rPh sb="17" eb="18">
      <t>ナド</t>
    </rPh>
    <rPh sb="19" eb="21">
      <t>サイヨウ</t>
    </rPh>
    <rPh sb="21" eb="23">
      <t>ホウシン</t>
    </rPh>
    <phoneticPr fontId="2"/>
  </si>
  <si>
    <t>　　□社会福祉法人調書（学校法人の場合は、役員名簿等（様式は問わない））　</t>
    <rPh sb="3" eb="5">
      <t>シャカイ</t>
    </rPh>
    <rPh sb="5" eb="7">
      <t>フクシ</t>
    </rPh>
    <rPh sb="7" eb="9">
      <t>ホウジン</t>
    </rPh>
    <rPh sb="9" eb="11">
      <t>チョウショ</t>
    </rPh>
    <rPh sb="21" eb="23">
      <t>ヤクイン</t>
    </rPh>
    <rPh sb="23" eb="25">
      <t>メイボ</t>
    </rPh>
    <rPh sb="25" eb="26">
      <t>ナド</t>
    </rPh>
    <rPh sb="27" eb="29">
      <t>ヨウシキ</t>
    </rPh>
    <rPh sb="30" eb="31">
      <t>ト</t>
    </rPh>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</si>
  <si>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</si>
  <si>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</si>
  <si>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</si>
  <si>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</si>
  <si>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</si>
  <si>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</si>
  <si>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</si>
  <si>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</si>
  <si>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</si>
  <si>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</si>
  <si>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xml:space="preserve"> □決算書（資金、事業活動収支計算書、直近２カ年の貸借対照表）　　　□残高証明書</t>
  </si>
  <si>
    <t>※財産処分がある場合は、補助金返還金を資金計画に算入のこと。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</si>
  <si>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※贈与確約書、贈与予定者の所得証明書及び預貯金残高証明書は、寄付を受ける場合に必要のこと。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30" eb="32">
      <t>キフ</t>
    </rPh>
    <rPh sb="33" eb="34">
      <t>ウ</t>
    </rPh>
    <rPh sb="36" eb="38">
      <t>バアイ</t>
    </rPh>
    <rPh sb="39" eb="41">
      <t>ヒツヨウ</t>
    </rPh>
    <phoneticPr fontId="2"/>
  </si>
  <si>
    <t>※算定された補助金額（補助金単価）は、現時点のものであり、次年度以降、減額になることも考えられるため、</t>
    <rPh sb="1" eb="3">
      <t>サンテイ</t>
    </rPh>
    <rPh sb="6" eb="9">
      <t>ホジョキン</t>
    </rPh>
    <rPh sb="9" eb="10">
      <t>ガク</t>
    </rPh>
    <rPh sb="11" eb="14">
      <t>ホジョキン</t>
    </rPh>
    <rPh sb="14" eb="16">
      <t>タンカ</t>
    </rPh>
    <rPh sb="19" eb="22">
      <t>ゲンジテン</t>
    </rPh>
    <rPh sb="29" eb="32">
      <t>ジネンド</t>
    </rPh>
    <rPh sb="32" eb="34">
      <t>イコウ</t>
    </rPh>
    <rPh sb="35" eb="37">
      <t>ゲンガク</t>
    </rPh>
    <rPh sb="43" eb="44">
      <t>カンガ</t>
    </rPh>
    <phoneticPr fontId="2"/>
  </si>
  <si>
    <t>　今回応募の社会福祉施設等施設整備計画に係る資金計画について、独立行政法人福祉医療</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</si>
  <si>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</si>
  <si>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ただし、この協議結果が実際の融資を約束するものでないことを申し添えます。</t>
    <rPh sb="6" eb="8">
      <t>キョウギ</t>
    </rPh>
    <rPh sb="8" eb="10">
      <t>ケッカ</t>
    </rPh>
    <phoneticPr fontId="2"/>
  </si>
  <si>
    <t>　今回応募の社会福祉施設等施設整備計画に係る資金計画について、○○銀行と協議した結果、</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3" eb="35">
      <t>ギンコウ</t>
    </rPh>
    <phoneticPr fontId="2"/>
  </si>
  <si>
    <t>※２者見積りのうち、価格が低いもので作成すること。</t>
    <rPh sb="2" eb="3">
      <t>シャ</t>
    </rPh>
    <rPh sb="3" eb="5">
      <t>ミツモ</t>
    </rPh>
    <rPh sb="10" eb="12">
      <t>カカク</t>
    </rPh>
    <rPh sb="13" eb="14">
      <t>ヒク</t>
    </rPh>
    <rPh sb="18" eb="20">
      <t>サクセイ</t>
    </rPh>
    <phoneticPr fontId="2"/>
  </si>
  <si>
    <t>(2)　Ｅ欄には、Ｃ欄の額とＤ欄の額を比較して少ない方の額に１／２を乗じた額を記入すること。（小数点以下切り捨て）</t>
    <rPh sb="5" eb="6">
      <t>ラン</t>
    </rPh>
    <rPh sb="10" eb="11">
      <t>ラン</t>
    </rPh>
    <rPh sb="12" eb="13">
      <t>ガク</t>
    </rPh>
    <rPh sb="15" eb="16">
      <t>ラン</t>
    </rPh>
    <rPh sb="17" eb="18">
      <t>ガク</t>
    </rPh>
    <rPh sb="19" eb="21">
      <t>ヒカク</t>
    </rPh>
    <rPh sb="23" eb="24">
      <t>スク</t>
    </rPh>
    <rPh sb="26" eb="27">
      <t>ホウ</t>
    </rPh>
    <rPh sb="28" eb="29">
      <t>ガク</t>
    </rPh>
    <rPh sb="34" eb="35">
      <t>ジョウ</t>
    </rPh>
    <rPh sb="37" eb="38">
      <t>ガク</t>
    </rPh>
    <rPh sb="39" eb="41">
      <t>キニュウ</t>
    </rPh>
    <rPh sb="47" eb="50">
      <t>ショウスウテン</t>
    </rPh>
    <rPh sb="50" eb="52">
      <t>イカ</t>
    </rPh>
    <rPh sb="52" eb="53">
      <t>キ</t>
    </rPh>
    <rPh sb="54" eb="55">
      <t>ス</t>
    </rPh>
    <phoneticPr fontId="2"/>
  </si>
  <si>
    <t>(3)　Ｅ欄、Ｈ欄、Ｉ欄及びＪ欄の小計及び合計の欄については、内訳の金額の記入の有無に関係なく必ず記入すること。</t>
    <rPh sb="5" eb="6">
      <t>ラン</t>
    </rPh>
    <rPh sb="8" eb="9">
      <t>ラン</t>
    </rPh>
    <rPh sb="11" eb="12">
      <t>ラン</t>
    </rPh>
    <rPh sb="12" eb="13">
      <t>オヨ</t>
    </rPh>
    <rPh sb="15" eb="16">
      <t>ラン</t>
    </rPh>
    <rPh sb="17" eb="19">
      <t>ショウケイ</t>
    </rPh>
    <rPh sb="19" eb="20">
      <t>オヨ</t>
    </rPh>
    <rPh sb="21" eb="23">
      <t>ゴウケイ</t>
    </rPh>
    <rPh sb="24" eb="25">
      <t>ラン</t>
    </rPh>
    <rPh sb="31" eb="33">
      <t>ウチワケ</t>
    </rPh>
    <rPh sb="34" eb="36">
      <t>キンガク</t>
    </rPh>
    <rPh sb="37" eb="39">
      <t>キニュウ</t>
    </rPh>
    <rPh sb="40" eb="42">
      <t>ウム</t>
    </rPh>
    <rPh sb="43" eb="45">
      <t>カンケイ</t>
    </rPh>
    <rPh sb="47" eb="48">
      <t>カナラ</t>
    </rPh>
    <rPh sb="49" eb="51">
      <t>キニュウ</t>
    </rPh>
    <phoneticPr fontId="2"/>
  </si>
  <si>
    <t>(4)　Ｉ欄には、E欄の小計額とＨ欄の小計額を比較して少ない方の額を記入すること。（千円未満切り捨て）</t>
    <rPh sb="5" eb="6">
      <t>ラン</t>
    </rPh>
    <rPh sb="10" eb="11">
      <t>ラン</t>
    </rPh>
    <rPh sb="12" eb="14">
      <t>ショウケイ</t>
    </rPh>
    <rPh sb="14" eb="15">
      <t>ガク</t>
    </rPh>
    <rPh sb="17" eb="18">
      <t>ラン</t>
    </rPh>
    <rPh sb="19" eb="21">
      <t>ショウケイ</t>
    </rPh>
    <rPh sb="21" eb="22">
      <t>ガク</t>
    </rPh>
    <rPh sb="23" eb="25">
      <t>ヒカク</t>
    </rPh>
    <rPh sb="27" eb="28">
      <t>スク</t>
    </rPh>
    <rPh sb="30" eb="31">
      <t>ホウ</t>
    </rPh>
    <rPh sb="32" eb="33">
      <t>ガク</t>
    </rPh>
    <rPh sb="34" eb="36">
      <t>キニュウ</t>
    </rPh>
    <rPh sb="42" eb="44">
      <t>センエン</t>
    </rPh>
    <rPh sb="44" eb="46">
      <t>ミマン</t>
    </rPh>
    <rPh sb="46" eb="47">
      <t>キ</t>
    </rPh>
    <rPh sb="48" eb="49">
      <t>ス</t>
    </rPh>
    <phoneticPr fontId="2"/>
  </si>
  <si>
    <t>※対象経費の実支出（予定）額が、交付金対象基準に満たない整備は補助対象とならない。詳細は募集要領を参照のこと。</t>
    <rPh sb="28" eb="30">
      <t>セイビ</t>
    </rPh>
    <rPh sb="31" eb="33">
      <t>ホジョ</t>
    </rPh>
    <rPh sb="33" eb="35">
      <t>タイショウ</t>
    </rPh>
    <rPh sb="41" eb="43">
      <t>ショウサイ</t>
    </rPh>
    <rPh sb="44" eb="46">
      <t>ボシュウ</t>
    </rPh>
    <rPh sb="46" eb="48">
      <t>ヨウリョウ</t>
    </rPh>
    <rPh sb="49" eb="51">
      <t>サンショウ</t>
    </rPh>
    <phoneticPr fontId="2"/>
  </si>
  <si>
    <t>(5)　Ｊ欄については、市が保育所等に対して補助した額を計上すること。</t>
    <rPh sb="5" eb="6">
      <t>ラン</t>
    </rPh>
    <rPh sb="12" eb="13">
      <t>シ</t>
    </rPh>
    <rPh sb="14" eb="16">
      <t>ホイク</t>
    </rPh>
    <rPh sb="16" eb="17">
      <t>ショ</t>
    </rPh>
    <rPh sb="17" eb="18">
      <t>ナド</t>
    </rPh>
    <rPh sb="19" eb="20">
      <t>タイ</t>
    </rPh>
    <rPh sb="22" eb="24">
      <t>ホジョ</t>
    </rPh>
    <rPh sb="26" eb="27">
      <t>ガク</t>
    </rPh>
    <rPh sb="28" eb="30">
      <t>ケイジョウ</t>
    </rPh>
    <phoneticPr fontId="2"/>
  </si>
  <si>
    <t>(6)　Ｋ欄は、Ｉ欄の合計額とＪ欄の合計額を比較して少ないほうの額を記入すること。（千円未満切り捨て）</t>
    <rPh sb="5" eb="6">
      <t>ラン</t>
    </rPh>
    <rPh sb="9" eb="10">
      <t>ラン</t>
    </rPh>
    <rPh sb="11" eb="13">
      <t>ゴウケイ</t>
    </rPh>
    <rPh sb="13" eb="14">
      <t>ガク</t>
    </rPh>
    <rPh sb="16" eb="17">
      <t>ラン</t>
    </rPh>
    <rPh sb="18" eb="20">
      <t>ゴウケイ</t>
    </rPh>
    <rPh sb="20" eb="21">
      <t>ガク</t>
    </rPh>
    <rPh sb="22" eb="24">
      <t>ヒカク</t>
    </rPh>
    <rPh sb="26" eb="27">
      <t>スク</t>
    </rPh>
    <rPh sb="32" eb="33">
      <t>ガク</t>
    </rPh>
    <rPh sb="34" eb="36">
      <t>キニュウ</t>
    </rPh>
    <rPh sb="42" eb="44">
      <t>センエン</t>
    </rPh>
    <rPh sb="44" eb="46">
      <t>ミマン</t>
    </rPh>
    <rPh sb="46" eb="47">
      <t>キ</t>
    </rPh>
    <rPh sb="48" eb="49">
      <t>シャ</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</si>
  <si>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</si>
  <si>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書ききれない場合は別紙に記載すること。</t>
    <rPh sb="0" eb="1">
      <t>カ</t>
    </rPh>
    <rPh sb="6" eb="8">
      <t>バアイ</t>
    </rPh>
    <rPh sb="9" eb="11">
      <t>ベッシ</t>
    </rPh>
    <rPh sb="12" eb="14">
      <t>キサイ</t>
    </rPh>
    <phoneticPr fontId="2"/>
  </si>
  <si>
    <t>○　現状及び整備内容について（感染症対策の観点から実施する施設の整備を行う場合は、整備内容がどのような感染症対策となるかを具体的に記載すること。）</t>
    <rPh sb="2" eb="4">
      <t>ゲンジョウ</t>
    </rPh>
    <rPh sb="4" eb="5">
      <t>オヨ</t>
    </rPh>
    <rPh sb="6" eb="8">
      <t>セイビ</t>
    </rPh>
    <rPh sb="8" eb="10">
      <t>ナイヨウ</t>
    </rPh>
    <rPh sb="15" eb="18">
      <t>カンセンショウ</t>
    </rPh>
    <rPh sb="18" eb="20">
      <t>タイサク</t>
    </rPh>
    <rPh sb="21" eb="23">
      <t>カンテン</t>
    </rPh>
    <rPh sb="25" eb="27">
      <t>ジッシ</t>
    </rPh>
    <rPh sb="29" eb="31">
      <t>シセツ</t>
    </rPh>
    <rPh sb="32" eb="34">
      <t>セイビ</t>
    </rPh>
    <rPh sb="35" eb="36">
      <t>オコナ</t>
    </rPh>
    <rPh sb="37" eb="39">
      <t>バアイ</t>
    </rPh>
    <rPh sb="41" eb="43">
      <t>セイビ</t>
    </rPh>
    <rPh sb="43" eb="45">
      <t>ナイヨウ</t>
    </rPh>
    <rPh sb="51" eb="54">
      <t>カンセンショウ</t>
    </rPh>
    <rPh sb="54" eb="56">
      <t>タイサク</t>
    </rPh>
    <rPh sb="61" eb="64">
      <t>グタイテキ</t>
    </rPh>
    <rPh sb="65" eb="67">
      <t>キサイ</t>
    </rPh>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</si>
  <si>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</si>
  <si>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</si>
  <si>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</si>
  <si>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</si>
  <si>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</si>
  <si>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</si>
  <si>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</si>
  <si>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</si>
  <si>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</si>
  <si>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</si>
  <si>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</si>
  <si>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</si>
  <si>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</si>
  <si>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</si>
  <si>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</si>
  <si>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</si>
  <si>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対象部分</t>
    <rPh sb="0" eb="2">
      <t>タイショウ</t>
    </rPh>
    <rPh sb="2" eb="4">
      <t>ブブン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</si>
  <si>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</si>
  <si>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</si>
  <si>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</si>
  <si>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</si>
  <si>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</si>
  <si>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</si>
  <si>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</si>
  <si>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</si>
  <si>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仮設施設整備工事</t>
    <rPh sb="0" eb="2">
      <t>カセツ</t>
    </rPh>
    <rPh sb="2" eb="4">
      <t>シセツ</t>
    </rPh>
    <rPh sb="4" eb="6">
      <t>セイビ</t>
    </rPh>
    <rPh sb="6" eb="8">
      <t>コウジ</t>
    </rPh>
    <phoneticPr fontId="2"/>
  </si>
  <si>
    <t>E</t>
    <phoneticPr fontId="2"/>
  </si>
  <si>
    <t>浄化槽設備工事</t>
    <rPh sb="0" eb="3">
      <t>ジョウカソウ</t>
    </rPh>
    <rPh sb="3" eb="5">
      <t>セツビ</t>
    </rPh>
    <rPh sb="5" eb="7">
      <t>コウジ</t>
    </rPh>
    <phoneticPr fontId="2"/>
  </si>
  <si>
    <t>F</t>
    <phoneticPr fontId="2"/>
  </si>
  <si>
    <t>特殊附帯工事費</t>
    <rPh sb="0" eb="2">
      <t>トクシュ</t>
    </rPh>
    <rPh sb="2" eb="4">
      <t>フタイ</t>
    </rPh>
    <rPh sb="4" eb="7">
      <t>コウジヒ</t>
    </rPh>
    <phoneticPr fontId="2"/>
  </si>
  <si>
    <t>G</t>
    <phoneticPr fontId="2"/>
  </si>
  <si>
    <t>解体撤去工事</t>
    <rPh sb="0" eb="2">
      <t>カイタイ</t>
    </rPh>
    <rPh sb="2" eb="4">
      <t>テッキョ</t>
    </rPh>
    <rPh sb="4" eb="6">
      <t>コウジ</t>
    </rPh>
    <phoneticPr fontId="2"/>
  </si>
  <si>
    <t>H</t>
    <phoneticPr fontId="2"/>
  </si>
  <si>
    <t>外構工事費（防犯対策に限る）</t>
    <rPh sb="0" eb="2">
      <t>ソトコウ</t>
    </rPh>
    <rPh sb="2" eb="5">
      <t>コウジヒ</t>
    </rPh>
    <rPh sb="6" eb="8">
      <t>ボウハン</t>
    </rPh>
    <rPh sb="8" eb="10">
      <t>タイサク</t>
    </rPh>
    <rPh sb="11" eb="12">
      <t>カギ</t>
    </rPh>
    <phoneticPr fontId="2"/>
  </si>
  <si>
    <t>I</t>
    <phoneticPr fontId="2"/>
  </si>
  <si>
    <t>←冷暖房対象面積を入力</t>
    <rPh sb="1" eb="4">
      <t>レイダンボウ</t>
    </rPh>
    <rPh sb="4" eb="6">
      <t>タイショウ</t>
    </rPh>
    <rPh sb="6" eb="8">
      <t>メンセキ</t>
    </rPh>
    <rPh sb="9" eb="11">
      <t>ニュウリョク</t>
    </rPh>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</si>
  <si>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</si>
  <si>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</si>
  <si>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</si>
  <si>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</si>
  <si>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</si>
  <si>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</si>
  <si>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←２階以上の対象施設定員を入力，人数を算定できない場合は２階以上の対象面積を入力</t>
    <rPh sb="6" eb="12">
      <t>タイショウシセツテイイン</t>
    </rPh>
    <rPh sb="16" eb="18">
      <t>ニンズウ</t>
    </rPh>
    <rPh sb="19" eb="21">
      <t>サンテイ</t>
    </rPh>
    <rPh sb="25" eb="27">
      <t>バアイ</t>
    </rPh>
    <rPh sb="29" eb="30">
      <t>カイ</t>
    </rPh>
    <rPh sb="30" eb="32">
      <t>イジョウ</t>
    </rPh>
    <rPh sb="33" eb="35">
      <t>タイショウ</t>
    </rPh>
    <rPh sb="35" eb="37">
      <t>メンセキ</t>
    </rPh>
    <rPh sb="38" eb="40">
      <t>ニュウリョク</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</si>
  <si>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</si>
  <si>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</si>
  <si>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</si>
  <si>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</si>
  <si>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</si>
  <si>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</si>
  <si>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</si>
  <si>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</si>
  <si>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J'</t>
    <phoneticPr fontId="2"/>
  </si>
  <si>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</si>
  <si>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t>総工事費</t>
    <rPh sb="0" eb="1">
      <t>ソウ</t>
    </rPh>
    <rPh sb="1" eb="3">
      <t>コウジ</t>
    </rPh>
    <rPh sb="3" eb="4">
      <t>ヒ</t>
    </rPh>
    <phoneticPr fontId="2"/>
  </si>
  <si>
    <t>N</t>
    <phoneticPr fontId="2"/>
  </si>
  <si>
    <t>合計</t>
    <rPh sb="0" eb="1">
      <t>ゴウ</t>
    </rPh>
    <rPh sb="1" eb="2">
      <t>ケイ</t>
    </rPh>
    <phoneticPr fontId="2"/>
  </si>
  <si>
    <t>S</t>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</si>
  <si>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</si>
  <si>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+Q'))</t>
    </r>
    <rPh sb="1" eb="3">
      <t>タイショウ</t>
    </rPh>
    <rPh sb="3" eb="5">
      <t>ケイヒ</t>
    </rPh>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</si>
  <si>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</si>
  <si>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</si>
  <si>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</si>
  <si>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</si>
  <si>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</si>
  <si>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</si>
  <si>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</si>
  <si>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</si>
  <si>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</si>
  <si>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</si>
  <si>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</si>
  <si>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</si>
  <si>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</si>
  <si>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</si>
  <si>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</si>
  <si>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</si>
  <si>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</si>
  <si>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</si>
  <si>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総事業費・対象経費の実支出額算出表★</t>
    <rPh sb="0" eb="4">
      <t>ソウジギョウヒ</t>
    </rPh>
    <rPh sb="5" eb="7">
      <t>タイショウ</t>
    </rPh>
    <rPh sb="7" eb="9">
      <t>ケイヒ</t>
    </rPh>
    <rPh sb="10" eb="13">
      <t>ジツシシュツ</t>
    </rPh>
    <rPh sb="13" eb="14">
      <t>ガク</t>
    </rPh>
    <rPh sb="14" eb="16">
      <t>サンシュツ</t>
    </rPh>
    <rPh sb="16" eb="17">
      <t>ヒョウ</t>
    </rPh>
    <phoneticPr fontId="2"/>
  </si>
  <si>
    <t>□総事業費・対象経費の実支出額算出表</t>
    <rPh sb="1" eb="5">
      <t>ソウジギョウヒ</t>
    </rPh>
    <rPh sb="6" eb="8">
      <t>タイショウ</t>
    </rPh>
    <rPh sb="8" eb="10">
      <t>ケイヒ</t>
    </rPh>
    <rPh sb="11" eb="14">
      <t>ジツシシュツ</t>
    </rPh>
    <rPh sb="14" eb="15">
      <t>ガク</t>
    </rPh>
    <rPh sb="15" eb="17">
      <t>サンシュツ</t>
    </rPh>
    <rPh sb="17" eb="18">
      <t>ヒョウ</t>
    </rPh>
    <phoneticPr fontId="2"/>
  </si>
  <si>
    <r>
      <rPr>
        <b/>
        <sz val="10.5"/>
        <color indexed="36"/>
        <rFont val="ＭＳ Ｐ明朝"/>
        <family val="1"/>
        <charset val="128"/>
      </rPr>
      <t>【保育所・認定こども園】</t>
    </r>
    <r>
      <rPr>
        <sz val="10.5"/>
        <rFont val="ＭＳ Ｐ明朝"/>
        <family val="1"/>
        <charset val="128"/>
      </rPr>
      <t>（就学前教育・保育施設整備交付金別表１－２に基づく施設整備事業[1/2相当]）</t>
    </r>
    <rPh sb="1" eb="3">
      <t>ホイク</t>
    </rPh>
    <rPh sb="3" eb="4">
      <t>ジョ</t>
    </rPh>
    <rPh sb="5" eb="7">
      <t>ニンテイ</t>
    </rPh>
    <rPh sb="10" eb="11">
      <t>エン</t>
    </rPh>
    <rPh sb="13" eb="16">
      <t>シュウガクマエ</t>
    </rPh>
    <rPh sb="16" eb="18">
      <t>キョウイク</t>
    </rPh>
    <rPh sb="19" eb="21">
      <t>ホイク</t>
    </rPh>
    <rPh sb="21" eb="23">
      <t>シセツ</t>
    </rPh>
    <rPh sb="23" eb="25">
      <t>セイビ</t>
    </rPh>
    <rPh sb="25" eb="28">
      <t>コウフキン</t>
    </rPh>
    <rPh sb="28" eb="30">
      <t>ベッピョウ</t>
    </rPh>
    <rPh sb="34" eb="35">
      <t>モト</t>
    </rPh>
    <rPh sb="37" eb="39">
      <t>シセツ</t>
    </rPh>
    <rPh sb="39" eb="41">
      <t>セイビ</t>
    </rPh>
    <rPh sb="41" eb="43">
      <t>ジギョウ</t>
    </rPh>
    <rPh sb="47" eb="49">
      <t>ソウトウ</t>
    </rPh>
    <phoneticPr fontId="2"/>
  </si>
  <si>
    <t>←インターネット倉敷市統合型GISや市発行の洪水ハザードマップで確認</t>
    <rPh sb="18" eb="19">
      <t>シ</t>
    </rPh>
    <rPh sb="19" eb="21">
      <t>ハッコウ</t>
    </rPh>
    <rPh sb="22" eb="24">
      <t>コウズイ</t>
    </rPh>
    <rPh sb="32" eb="34">
      <t>カクニン</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</si>
  <si>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</si>
  <si>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</si>
  <si>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</si>
  <si>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・工事請負業者または設計業者による見積り（２者分）を添付してください。
・少なくとも１者の見積書は工事請負業者のものとしてください。
・見積書の表紙には、見積もりを作成した業者の代表者氏名の記載（署名または記名及び押印（代表者印））があるものを提出してください。</t>
    <rPh sb="1" eb="3">
      <t>コウジ</t>
    </rPh>
    <rPh sb="3" eb="5">
      <t>ウケオイ</t>
    </rPh>
    <rPh sb="5" eb="7">
      <t>ギョウシャ</t>
    </rPh>
    <rPh sb="10" eb="12">
      <t>セッケイ</t>
    </rPh>
    <rPh sb="12" eb="14">
      <t>ギョウシャ</t>
    </rPh>
    <rPh sb="17" eb="19">
      <t>ミツモ</t>
    </rPh>
    <rPh sb="22" eb="24">
      <t>シャブン</t>
    </rPh>
    <rPh sb="26" eb="28">
      <t>テンプ</t>
    </rPh>
    <rPh sb="37" eb="38">
      <t>スク</t>
    </rPh>
    <rPh sb="43" eb="44">
      <t>シャ</t>
    </rPh>
    <rPh sb="45" eb="48">
      <t>ミツモリショ</t>
    </rPh>
    <rPh sb="49" eb="51">
      <t>コウジ</t>
    </rPh>
    <rPh sb="51" eb="53">
      <t>ウケオイ</t>
    </rPh>
    <rPh sb="53" eb="55">
      <t>ギョウシャ</t>
    </rPh>
    <rPh sb="87" eb="88">
      <t>シャ</t>
    </rPh>
    <rPh sb="98" eb="100">
      <t>ショメイ</t>
    </rPh>
    <rPh sb="103" eb="105">
      <t>キメイ</t>
    </rPh>
    <rPh sb="105" eb="106">
      <t>オヨ</t>
    </rPh>
    <rPh sb="107" eb="109">
      <t>オウイン</t>
    </rPh>
    <rPh sb="110" eb="113">
      <t>ダイヒョウシャ</t>
    </rPh>
    <rPh sb="113" eb="114">
      <t>イン</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</si>
  <si>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</si>
  <si>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</si>
  <si>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</si>
  <si>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</si>
  <si>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</si>
  <si>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　その他</t>
    <rPh sb="3" eb="4">
      <t>タ</t>
    </rPh>
    <phoneticPr fontId="2"/>
  </si>
  <si>
    <t>融資率・利率毎にご作成ください</t>
    <rPh sb="0" eb="2">
      <t>ユウシ</t>
    </rPh>
    <rPh sb="2" eb="3">
      <t>リツ</t>
    </rPh>
    <rPh sb="4" eb="6">
      <t>リリツ</t>
    </rPh>
    <rPh sb="6" eb="7">
      <t>ゴト</t>
    </rPh>
    <rPh sb="9" eb="11">
      <t>サクセイ</t>
    </rPh>
    <phoneticPr fontId="98"/>
  </si>
  <si>
    <t>借入申込計画概要【資金計画】</t>
    <phoneticPr fontId="98"/>
  </si>
  <si>
    <t>（金額単位：千円）</t>
    <phoneticPr fontId="98"/>
  </si>
  <si>
    <t>資　　　金　　　計　　　画</t>
    <phoneticPr fontId="2"/>
  </si>
  <si>
    <t>区　　　分</t>
  </si>
  <si>
    <t>所要資金の
総額</t>
    <phoneticPr fontId="2"/>
  </si>
  <si>
    <t>機構借入金</t>
  </si>
  <si>
    <t>補助金
交付金</t>
    <phoneticPr fontId="2"/>
  </si>
  <si>
    <t>その他
借入金</t>
    <phoneticPr fontId="98"/>
  </si>
  <si>
    <t>共同募金</t>
    <phoneticPr fontId="98"/>
  </si>
  <si>
    <t>贈与金</t>
    <phoneticPr fontId="98"/>
  </si>
  <si>
    <t>自己資金</t>
    <phoneticPr fontId="2"/>
  </si>
  <si>
    <t>借　入　申　込　施　設</t>
    <phoneticPr fontId="2"/>
  </si>
  <si>
    <t>融資率</t>
    <rPh sb="0" eb="2">
      <t>ユウシ</t>
    </rPh>
    <rPh sb="2" eb="3">
      <t>リツ</t>
    </rPh>
    <phoneticPr fontId="98"/>
  </si>
  <si>
    <t>％</t>
    <phoneticPr fontId="98"/>
  </si>
  <si>
    <t>主要貸付利率表における施設・事業の種類：</t>
    <phoneticPr fontId="98"/>
  </si>
  <si>
    <t>社会福祉事業施設</t>
    <rPh sb="0" eb="2">
      <t>シャカイ</t>
    </rPh>
    <rPh sb="2" eb="4">
      <t>フクシ</t>
    </rPh>
    <rPh sb="4" eb="6">
      <t>ジギョウ</t>
    </rPh>
    <rPh sb="6" eb="8">
      <t>シセツ</t>
    </rPh>
    <phoneticPr fontId="98"/>
  </si>
  <si>
    <t>建築工事費等
合   計   額</t>
    <rPh sb="5" eb="6">
      <t>ナド</t>
    </rPh>
    <rPh sb="7" eb="8">
      <t>ゴウ</t>
    </rPh>
    <rPh sb="14" eb="15">
      <t>ガク</t>
    </rPh>
    <phoneticPr fontId="98"/>
  </si>
  <si>
    <t>設備備品整備費</t>
  </si>
  <si>
    <t>土地取得費</t>
    <phoneticPr fontId="98"/>
  </si>
  <si>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98"/>
  </si>
  <si>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</si>
  <si>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</si>
  <si>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</si>
  <si>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9"/>
  </si>
  <si>
    <t>①</t>
    <phoneticPr fontId="98"/>
  </si>
  <si>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9"/>
  </si>
  <si>
    <t>千円</t>
    <rPh sb="0" eb="2">
      <t>センエン</t>
    </rPh>
    <phoneticPr fontId="98"/>
  </si>
  <si>
    <t>②</t>
    <phoneticPr fontId="98"/>
  </si>
  <si>
    <t>地域介護・福祉空間交付金
地域医療介護総合確保基金交付決定額　（A）</t>
    <phoneticPr fontId="98"/>
  </si>
  <si>
    <t>②の控除対象交付金額の上限</t>
    <phoneticPr fontId="98"/>
  </si>
  <si>
    <t>（A）の対象事業に対する自治体からの交付決定額</t>
    <phoneticPr fontId="98"/>
  </si>
  <si>
    <t>③</t>
    <phoneticPr fontId="98"/>
  </si>
  <si>
    <t>市区町村の単独（上積）補助金</t>
    <phoneticPr fontId="98"/>
  </si>
  <si>
    <t>【参考】</t>
    <phoneticPr fontId="98"/>
  </si>
  <si>
    <t>④</t>
    <phoneticPr fontId="98"/>
  </si>
  <si>
    <t>民間補助金</t>
    <phoneticPr fontId="98"/>
  </si>
  <si>
    <t>今次計画における控除対象補助金額</t>
    <phoneticPr fontId="98"/>
  </si>
  <si>
    <t>千円</t>
    <phoneticPr fontId="98"/>
  </si>
  <si>
    <t>⑤</t>
    <phoneticPr fontId="98"/>
  </si>
  <si>
    <t>今次計画に対して受ける補助金
及び交付金総額</t>
    <phoneticPr fontId="98"/>
  </si>
  <si>
    <t>非控除補助金額</t>
    <phoneticPr fontId="98"/>
  </si>
  <si>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98"/>
  </si>
  <si>
    <t>所要額（融資対象部分の建築工事費等）</t>
    <rPh sb="0" eb="2">
      <t>ショヨウ</t>
    </rPh>
    <rPh sb="2" eb="3">
      <t>ガク</t>
    </rPh>
    <rPh sb="11" eb="13">
      <t>ケンチク</t>
    </rPh>
    <rPh sb="13" eb="15">
      <t>コウジ</t>
    </rPh>
    <rPh sb="15" eb="16">
      <t>ヒ</t>
    </rPh>
    <rPh sb="16" eb="17">
      <t>トウ</t>
    </rPh>
    <phoneticPr fontId="19"/>
  </si>
  <si>
    <t>控除する補助金額（建物分)</t>
    <rPh sb="9" eb="11">
      <t>タテモノ</t>
    </rPh>
    <phoneticPr fontId="98"/>
  </si>
  <si>
    <t>融資率（再掲）</t>
    <phoneticPr fontId="98"/>
  </si>
  <si>
    <t>今次融資限度額【建物】</t>
    <phoneticPr fontId="19"/>
  </si>
  <si>
    <t>－</t>
    <phoneticPr fontId="98"/>
  </si>
  <si>
    <t>×</t>
    <phoneticPr fontId="98"/>
  </si>
  <si>
    <t>≧</t>
    <phoneticPr fontId="98"/>
  </si>
  <si>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9"/>
  </si>
  <si>
    <t>融資対象部分の土地取得費</t>
    <rPh sb="0" eb="2">
      <t>ユウシ</t>
    </rPh>
    <rPh sb="2" eb="4">
      <t>タイショウ</t>
    </rPh>
    <rPh sb="4" eb="6">
      <t>ブブン</t>
    </rPh>
    <rPh sb="7" eb="9">
      <t>トチ</t>
    </rPh>
    <rPh sb="9" eb="11">
      <t>シュトク</t>
    </rPh>
    <rPh sb="11" eb="12">
      <t>ヒ</t>
    </rPh>
    <phoneticPr fontId="19"/>
  </si>
  <si>
    <t>融資対象外部分の土地取得費</t>
    <rPh sb="5" eb="7">
      <t>ブブン</t>
    </rPh>
    <phoneticPr fontId="98"/>
  </si>
  <si>
    <t>計画全体の土地取得費</t>
    <rPh sb="0" eb="2">
      <t>ケイカク</t>
    </rPh>
    <rPh sb="2" eb="4">
      <t>ゼンタイ</t>
    </rPh>
    <rPh sb="5" eb="7">
      <t>トチ</t>
    </rPh>
    <rPh sb="7" eb="9">
      <t>シュトク</t>
    </rPh>
    <rPh sb="9" eb="10">
      <t>ヒ</t>
    </rPh>
    <phoneticPr fontId="98"/>
  </si>
  <si>
    <t>取 得 費</t>
    <phoneticPr fontId="98"/>
  </si>
  <si>
    <t>面   積</t>
    <rPh sb="0" eb="1">
      <t>メン</t>
    </rPh>
    <rPh sb="4" eb="5">
      <t>セキ</t>
    </rPh>
    <phoneticPr fontId="19"/>
  </si>
  <si>
    <t>単   価</t>
    <rPh sb="0" eb="1">
      <t>タン</t>
    </rPh>
    <rPh sb="4" eb="5">
      <t>アタイ</t>
    </rPh>
    <phoneticPr fontId="19"/>
  </si>
  <si>
    <t>所要額（融資対象部分の土地取得費）</t>
    <rPh sb="0" eb="2">
      <t>ショヨウ</t>
    </rPh>
    <rPh sb="2" eb="3">
      <t>ガク</t>
    </rPh>
    <phoneticPr fontId="19"/>
  </si>
  <si>
    <t>控除する補助金額（土地分)</t>
    <phoneticPr fontId="98"/>
  </si>
  <si>
    <t>今次融資限度額【土地】</t>
    <rPh sb="0" eb="2">
      <t>コンジ</t>
    </rPh>
    <rPh sb="2" eb="4">
      <t>ユウシ</t>
    </rPh>
    <rPh sb="4" eb="6">
      <t>ゲンド</t>
    </rPh>
    <rPh sb="6" eb="7">
      <t>ガク</t>
    </rPh>
    <rPh sb="8" eb="10">
      <t>トチ</t>
    </rPh>
    <phoneticPr fontId="19"/>
  </si>
  <si>
    <t>（4）その他借入金の借入条件等</t>
    <rPh sb="5" eb="6">
      <t>タ</t>
    </rPh>
    <rPh sb="6" eb="8">
      <t>カリイレ</t>
    </rPh>
    <rPh sb="8" eb="9">
      <t>キン</t>
    </rPh>
    <rPh sb="10" eb="12">
      <t>カリイレ</t>
    </rPh>
    <rPh sb="12" eb="14">
      <t>ジョウケン</t>
    </rPh>
    <rPh sb="14" eb="15">
      <t>トウ</t>
    </rPh>
    <phoneticPr fontId="98"/>
  </si>
  <si>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98"/>
  </si>
  <si>
    <t>その他借入金の借入先</t>
    <rPh sb="2" eb="3">
      <t>タ</t>
    </rPh>
    <rPh sb="3" eb="5">
      <t>カリイレ</t>
    </rPh>
    <rPh sb="5" eb="6">
      <t>キン</t>
    </rPh>
    <rPh sb="7" eb="9">
      <t>カリイレ</t>
    </rPh>
    <rPh sb="9" eb="10">
      <t>サキ</t>
    </rPh>
    <phoneticPr fontId="98"/>
  </si>
  <si>
    <t>借入金額</t>
    <phoneticPr fontId="98"/>
  </si>
  <si>
    <t>借入時期</t>
  </si>
  <si>
    <t>償還期間</t>
  </si>
  <si>
    <t>利息</t>
    <phoneticPr fontId="2"/>
  </si>
  <si>
    <t>協調融資</t>
    <phoneticPr fontId="2"/>
  </si>
  <si>
    <t>抵当権設定の有無</t>
    <rPh sb="0" eb="3">
      <t>テイトウケン</t>
    </rPh>
    <rPh sb="3" eb="5">
      <t>セッテイ</t>
    </rPh>
    <rPh sb="6" eb="8">
      <t>ウム</t>
    </rPh>
    <phoneticPr fontId="98"/>
  </si>
  <si>
    <t>（千円）</t>
    <phoneticPr fontId="98"/>
  </si>
  <si>
    <t>（うち据置期間）</t>
  </si>
  <si>
    <t>(有の場合)設定予定年月</t>
    <rPh sb="1" eb="2">
      <t>ア</t>
    </rPh>
    <rPh sb="3" eb="5">
      <t>バアイ</t>
    </rPh>
    <rPh sb="6" eb="8">
      <t>セッテイ</t>
    </rPh>
    <rPh sb="8" eb="10">
      <t>ヨテイ</t>
    </rPh>
    <rPh sb="10" eb="12">
      <t>ネンゲツ</t>
    </rPh>
    <phoneticPr fontId="98"/>
  </si>
  <si>
    <t xml:space="preserve">   </t>
  </si>
  <si>
    <t>月</t>
  </si>
  <si>
    <t xml:space="preserve">   </t>
    <phoneticPr fontId="2"/>
  </si>
  <si>
    <t>年</t>
    <phoneticPr fontId="2"/>
  </si>
  <si>
    <t>月</t>
    <phoneticPr fontId="98"/>
  </si>
  <si>
    <t>月）</t>
    <phoneticPr fontId="2"/>
  </si>
  <si>
    <t>金融機関名</t>
  </si>
  <si>
    <t>担当者職名・氏名</t>
    <phoneticPr fontId="2"/>
  </si>
  <si>
    <t>電話番号</t>
  </si>
  <si>
    <t>ＦＡＸ番号</t>
  </si>
  <si>
    <t>（</t>
  </si>
  <si>
    <t>）</t>
  </si>
  <si>
    <t>支店）</t>
    <phoneticPr fontId="98"/>
  </si>
  <si>
    <t>様</t>
  </si>
  <si>
    <t>【主要貸付利率表】</t>
    <rPh sb="1" eb="3">
      <t>シュヨウ</t>
    </rPh>
    <rPh sb="3" eb="5">
      <t>カシツケ</t>
    </rPh>
    <rPh sb="5" eb="7">
      <t>リリツ</t>
    </rPh>
    <rPh sb="7" eb="8">
      <t>ヒョウ</t>
    </rPh>
    <phoneticPr fontId="98"/>
  </si>
  <si>
    <t>介護関連施設</t>
    <rPh sb="0" eb="2">
      <t>カイゴ</t>
    </rPh>
    <rPh sb="2" eb="4">
      <t>カンレン</t>
    </rPh>
    <rPh sb="4" eb="6">
      <t>シセツ</t>
    </rPh>
    <phoneticPr fontId="98"/>
  </si>
  <si>
    <t>養成施設</t>
    <rPh sb="0" eb="2">
      <t>ヨウセイ</t>
    </rPh>
    <rPh sb="2" eb="4">
      <t>シセツ</t>
    </rPh>
    <phoneticPr fontId="98"/>
  </si>
  <si>
    <t>有料老人ホーム・等</t>
    <rPh sb="0" eb="2">
      <t>ユウリョウ</t>
    </rPh>
    <rPh sb="2" eb="4">
      <t>ロウジン</t>
    </rPh>
    <rPh sb="8" eb="9">
      <t>トウ</t>
    </rPh>
    <phoneticPr fontId="98"/>
  </si>
  <si>
    <t>企業主導型保育事業等</t>
    <rPh sb="0" eb="2">
      <t>キギョウ</t>
    </rPh>
    <rPh sb="2" eb="5">
      <t>シュドウガタ</t>
    </rPh>
    <rPh sb="5" eb="7">
      <t>ホイク</t>
    </rPh>
    <rPh sb="7" eb="9">
      <t>ジギョウ</t>
    </rPh>
    <rPh sb="9" eb="10">
      <t>トウ</t>
    </rPh>
    <phoneticPr fontId="98"/>
  </si>
  <si>
    <t>【協調融資】</t>
    <rPh sb="1" eb="3">
      <t>キョウチョウ</t>
    </rPh>
    <rPh sb="3" eb="5">
      <t>ユウシ</t>
    </rPh>
    <phoneticPr fontId="2"/>
  </si>
  <si>
    <t>×</t>
    <phoneticPr fontId="2"/>
  </si>
  <si>
    <t>【利息】</t>
    <rPh sb="1" eb="3">
      <t>リソク</t>
    </rPh>
    <phoneticPr fontId="2"/>
  </si>
  <si>
    <t>変動</t>
    <rPh sb="0" eb="2">
      <t>ヘンドウ</t>
    </rPh>
    <phoneticPr fontId="98"/>
  </si>
  <si>
    <t>完全固定</t>
    <rPh sb="0" eb="2">
      <t>カンゼン</t>
    </rPh>
    <rPh sb="2" eb="4">
      <t>コテイ</t>
    </rPh>
    <phoneticPr fontId="98"/>
  </si>
  <si>
    <t>当初1年固定以後変動</t>
    <rPh sb="0" eb="2">
      <t>トウショ</t>
    </rPh>
    <rPh sb="3" eb="4">
      <t>ネン</t>
    </rPh>
    <rPh sb="4" eb="6">
      <t>コテイ</t>
    </rPh>
    <rPh sb="6" eb="8">
      <t>イゴ</t>
    </rPh>
    <rPh sb="8" eb="10">
      <t>ヘンドウ</t>
    </rPh>
    <phoneticPr fontId="98"/>
  </si>
  <si>
    <t>当初2年固定以後変動</t>
    <rPh sb="0" eb="2">
      <t>トウショ</t>
    </rPh>
    <rPh sb="3" eb="4">
      <t>ネン</t>
    </rPh>
    <rPh sb="4" eb="6">
      <t>コテイ</t>
    </rPh>
    <rPh sb="6" eb="8">
      <t>イゴ</t>
    </rPh>
    <rPh sb="8" eb="10">
      <t>ヘンドウ</t>
    </rPh>
    <phoneticPr fontId="98"/>
  </si>
  <si>
    <t>当初3年固定以後変動</t>
    <rPh sb="0" eb="2">
      <t>トウショ</t>
    </rPh>
    <rPh sb="3" eb="4">
      <t>ネン</t>
    </rPh>
    <rPh sb="4" eb="6">
      <t>コテイ</t>
    </rPh>
    <rPh sb="6" eb="8">
      <t>イゴ</t>
    </rPh>
    <rPh sb="8" eb="10">
      <t>ヘンドウ</t>
    </rPh>
    <phoneticPr fontId="98"/>
  </si>
  <si>
    <t>当初4年固定以後変動</t>
    <rPh sb="0" eb="2">
      <t>トウショ</t>
    </rPh>
    <rPh sb="3" eb="4">
      <t>ネン</t>
    </rPh>
    <rPh sb="4" eb="6">
      <t>コテイ</t>
    </rPh>
    <rPh sb="6" eb="8">
      <t>イゴ</t>
    </rPh>
    <rPh sb="8" eb="10">
      <t>ヘンドウ</t>
    </rPh>
    <phoneticPr fontId="98"/>
  </si>
  <si>
    <t>当初5年固定以後変動</t>
    <rPh sb="0" eb="2">
      <t>トウショ</t>
    </rPh>
    <rPh sb="3" eb="4">
      <t>ネン</t>
    </rPh>
    <rPh sb="4" eb="6">
      <t>コテイ</t>
    </rPh>
    <rPh sb="6" eb="8">
      <t>イゴ</t>
    </rPh>
    <rPh sb="8" eb="10">
      <t>ヘンドウ</t>
    </rPh>
    <phoneticPr fontId="98"/>
  </si>
  <si>
    <t>当初6年固定以後変動</t>
    <rPh sb="0" eb="2">
      <t>トウショ</t>
    </rPh>
    <rPh sb="3" eb="4">
      <t>ネン</t>
    </rPh>
    <rPh sb="4" eb="6">
      <t>コテイ</t>
    </rPh>
    <rPh sb="6" eb="8">
      <t>イゴ</t>
    </rPh>
    <rPh sb="8" eb="10">
      <t>ヘンドウ</t>
    </rPh>
    <phoneticPr fontId="98"/>
  </si>
  <si>
    <t>当初7年固定以後変動</t>
    <rPh sb="0" eb="2">
      <t>トウショ</t>
    </rPh>
    <rPh sb="3" eb="4">
      <t>ネン</t>
    </rPh>
    <rPh sb="4" eb="6">
      <t>コテイ</t>
    </rPh>
    <rPh sb="6" eb="8">
      <t>イゴ</t>
    </rPh>
    <rPh sb="8" eb="10">
      <t>ヘンドウ</t>
    </rPh>
    <phoneticPr fontId="98"/>
  </si>
  <si>
    <t>当初8年固定以後変動</t>
    <rPh sb="0" eb="2">
      <t>トウショ</t>
    </rPh>
    <rPh sb="3" eb="4">
      <t>ネン</t>
    </rPh>
    <rPh sb="4" eb="6">
      <t>コテイ</t>
    </rPh>
    <rPh sb="6" eb="8">
      <t>イゴ</t>
    </rPh>
    <rPh sb="8" eb="10">
      <t>ヘンドウ</t>
    </rPh>
    <phoneticPr fontId="98"/>
  </si>
  <si>
    <t>当初9年固定以後変動</t>
    <rPh sb="0" eb="2">
      <t>トウショ</t>
    </rPh>
    <rPh sb="3" eb="4">
      <t>ネン</t>
    </rPh>
    <rPh sb="4" eb="6">
      <t>コテイ</t>
    </rPh>
    <rPh sb="6" eb="8">
      <t>イゴ</t>
    </rPh>
    <rPh sb="8" eb="10">
      <t>ヘンドウ</t>
    </rPh>
    <phoneticPr fontId="98"/>
  </si>
  <si>
    <t>当初10年固定以後変動</t>
    <rPh sb="0" eb="2">
      <t>トウショ</t>
    </rPh>
    <rPh sb="4" eb="5">
      <t>ネン</t>
    </rPh>
    <rPh sb="5" eb="7">
      <t>コテイ</t>
    </rPh>
    <rPh sb="7" eb="9">
      <t>イゴ</t>
    </rPh>
    <rPh sb="9" eb="11">
      <t>ヘンドウ</t>
    </rPh>
    <phoneticPr fontId="98"/>
  </si>
  <si>
    <t>当初11年固定以後変動</t>
    <rPh sb="0" eb="2">
      <t>トウショ</t>
    </rPh>
    <rPh sb="4" eb="5">
      <t>ネン</t>
    </rPh>
    <rPh sb="5" eb="7">
      <t>コテイ</t>
    </rPh>
    <rPh sb="7" eb="9">
      <t>イゴ</t>
    </rPh>
    <rPh sb="9" eb="11">
      <t>ヘンドウ</t>
    </rPh>
    <phoneticPr fontId="98"/>
  </si>
  <si>
    <t>当初12年固定以後変動</t>
    <rPh sb="0" eb="2">
      <t>トウショ</t>
    </rPh>
    <rPh sb="4" eb="5">
      <t>ネン</t>
    </rPh>
    <rPh sb="5" eb="7">
      <t>コテイ</t>
    </rPh>
    <rPh sb="7" eb="9">
      <t>イゴ</t>
    </rPh>
    <rPh sb="9" eb="11">
      <t>ヘンドウ</t>
    </rPh>
    <phoneticPr fontId="98"/>
  </si>
  <si>
    <t>当初13年固定以後変動</t>
    <rPh sb="0" eb="2">
      <t>トウショ</t>
    </rPh>
    <rPh sb="4" eb="5">
      <t>ネン</t>
    </rPh>
    <rPh sb="5" eb="7">
      <t>コテイ</t>
    </rPh>
    <rPh sb="7" eb="9">
      <t>イゴ</t>
    </rPh>
    <rPh sb="9" eb="11">
      <t>ヘンドウ</t>
    </rPh>
    <phoneticPr fontId="98"/>
  </si>
  <si>
    <t>当初14年固定以後変動</t>
    <rPh sb="0" eb="2">
      <t>トウショ</t>
    </rPh>
    <rPh sb="4" eb="5">
      <t>ネン</t>
    </rPh>
    <rPh sb="5" eb="7">
      <t>コテイ</t>
    </rPh>
    <rPh sb="7" eb="9">
      <t>イゴ</t>
    </rPh>
    <rPh sb="9" eb="11">
      <t>ヘンドウ</t>
    </rPh>
    <phoneticPr fontId="98"/>
  </si>
  <si>
    <t>当初15年固定以後変動</t>
    <rPh sb="0" eb="2">
      <t>トウショ</t>
    </rPh>
    <rPh sb="4" eb="5">
      <t>ネン</t>
    </rPh>
    <rPh sb="5" eb="7">
      <t>コテイ</t>
    </rPh>
    <rPh sb="7" eb="9">
      <t>イゴ</t>
    </rPh>
    <rPh sb="9" eb="11">
      <t>ヘンドウ</t>
    </rPh>
    <phoneticPr fontId="98"/>
  </si>
  <si>
    <t>当初16年固定以後変動</t>
    <rPh sb="0" eb="2">
      <t>トウショ</t>
    </rPh>
    <rPh sb="4" eb="5">
      <t>ネン</t>
    </rPh>
    <rPh sb="5" eb="7">
      <t>コテイ</t>
    </rPh>
    <rPh sb="7" eb="9">
      <t>イゴ</t>
    </rPh>
    <rPh sb="9" eb="11">
      <t>ヘンドウ</t>
    </rPh>
    <phoneticPr fontId="98"/>
  </si>
  <si>
    <t>当初17年固定以後変動</t>
    <rPh sb="0" eb="2">
      <t>トウショ</t>
    </rPh>
    <rPh sb="4" eb="5">
      <t>ネン</t>
    </rPh>
    <rPh sb="5" eb="7">
      <t>コテイ</t>
    </rPh>
    <rPh sb="7" eb="9">
      <t>イゴ</t>
    </rPh>
    <rPh sb="9" eb="11">
      <t>ヘンドウ</t>
    </rPh>
    <phoneticPr fontId="98"/>
  </si>
  <si>
    <t>当初18年固定以後変動</t>
    <rPh sb="0" eb="2">
      <t>トウショ</t>
    </rPh>
    <rPh sb="4" eb="5">
      <t>ネン</t>
    </rPh>
    <rPh sb="5" eb="7">
      <t>コテイ</t>
    </rPh>
    <rPh sb="7" eb="9">
      <t>イゴ</t>
    </rPh>
    <rPh sb="9" eb="11">
      <t>ヘンドウ</t>
    </rPh>
    <phoneticPr fontId="98"/>
  </si>
  <si>
    <t>当初19年固定以後変動</t>
    <rPh sb="0" eb="2">
      <t>トウショ</t>
    </rPh>
    <rPh sb="4" eb="5">
      <t>ネン</t>
    </rPh>
    <rPh sb="5" eb="7">
      <t>コテイ</t>
    </rPh>
    <rPh sb="7" eb="9">
      <t>イゴ</t>
    </rPh>
    <rPh sb="9" eb="11">
      <t>ヘンドウ</t>
    </rPh>
    <phoneticPr fontId="98"/>
  </si>
  <si>
    <t>当初20年固定以後変動</t>
    <rPh sb="0" eb="2">
      <t>トウショ</t>
    </rPh>
    <rPh sb="4" eb="5">
      <t>ネン</t>
    </rPh>
    <rPh sb="5" eb="7">
      <t>コテイ</t>
    </rPh>
    <rPh sb="7" eb="9">
      <t>イゴ</t>
    </rPh>
    <rPh sb="9" eb="11">
      <t>ヘンドウ</t>
    </rPh>
    <phoneticPr fontId="98"/>
  </si>
  <si>
    <t>【抵当権設定の有無】</t>
    <rPh sb="1" eb="4">
      <t>テイトウケン</t>
    </rPh>
    <rPh sb="4" eb="6">
      <t>セッテイ</t>
    </rPh>
    <rPh sb="7" eb="9">
      <t>ウム</t>
    </rPh>
    <phoneticPr fontId="98"/>
  </si>
  <si>
    <t>有り</t>
    <rPh sb="0" eb="1">
      <t>ア</t>
    </rPh>
    <phoneticPr fontId="98"/>
  </si>
  <si>
    <t>無し</t>
    <rPh sb="0" eb="1">
      <t>ナ</t>
    </rPh>
    <phoneticPr fontId="98"/>
  </si>
  <si>
    <t>　無利子分</t>
    <rPh sb="1" eb="4">
      <t>ムリシ</t>
    </rPh>
    <rPh sb="4" eb="5">
      <t>ブン</t>
    </rPh>
    <phoneticPr fontId="19"/>
  </si>
  <si>
    <t>人</t>
    <rPh sb="0" eb="1">
      <t>ニン</t>
    </rPh>
    <phoneticPr fontId="2"/>
  </si>
  <si>
    <t>（１号：　　　　　人　２、３号：　　　　人）</t>
    <rPh sb="2" eb="3">
      <t>ゴウ</t>
    </rPh>
    <rPh sb="9" eb="10">
      <t>ヒト</t>
    </rPh>
    <rPh sb="14" eb="15">
      <t>ゴウ</t>
    </rPh>
    <rPh sb="20" eb="21">
      <t>ニン</t>
    </rPh>
    <phoneticPr fontId="2"/>
  </si>
  <si>
    <t>【整備前】</t>
    <rPh sb="1" eb="3">
      <t>セイビ</t>
    </rPh>
    <rPh sb="3" eb="4">
      <t>マエ</t>
    </rPh>
    <phoneticPr fontId="2"/>
  </si>
  <si>
    <t>【整備後】</t>
    <rPh sb="1" eb="3">
      <t>セイビ</t>
    </rPh>
    <rPh sb="3" eb="4">
      <t>ゴ</t>
    </rPh>
    <phoneticPr fontId="2"/>
  </si>
  <si>
    <t>選択してください</t>
    <rPh sb="0" eb="2">
      <t>センタク</t>
    </rPh>
    <phoneticPr fontId="2"/>
  </si>
  <si>
    <t>合計面積</t>
    <rPh sb="0" eb="2">
      <t>ゴウケイ</t>
    </rPh>
    <rPh sb="2" eb="4">
      <t>メンセキ</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</si>
  <si>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</si>
  <si>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建物の経歴について記載例を参考に記載してください。国庫補助を受けた年度と額を必ず記載すること。特記事項があれば「説明」欄に記載してください。
※国への協議の際に必要</t>
    <rPh sb="0" eb="2">
      <t>タテモノ</t>
    </rPh>
    <rPh sb="3" eb="5">
      <t>ケイレキ</t>
    </rPh>
    <rPh sb="9" eb="11">
      <t>キサイ</t>
    </rPh>
    <rPh sb="11" eb="12">
      <t>レイ</t>
    </rPh>
    <rPh sb="13" eb="15">
      <t>サンコウ</t>
    </rPh>
    <rPh sb="16" eb="18">
      <t>キサイ</t>
    </rPh>
    <rPh sb="25" eb="27">
      <t>コッコ</t>
    </rPh>
    <rPh sb="27" eb="29">
      <t>ホジョ</t>
    </rPh>
    <rPh sb="30" eb="31">
      <t>ウ</t>
    </rPh>
    <rPh sb="33" eb="35">
      <t>ネンド</t>
    </rPh>
    <rPh sb="36" eb="37">
      <t>ガク</t>
    </rPh>
    <rPh sb="38" eb="39">
      <t>カナラ</t>
    </rPh>
    <rPh sb="40" eb="42">
      <t>キサイ</t>
    </rPh>
    <rPh sb="47" eb="49">
      <t>トッキ</t>
    </rPh>
    <rPh sb="49" eb="51">
      <t>ジコウ</t>
    </rPh>
    <rPh sb="56" eb="58">
      <t>セツメイ</t>
    </rPh>
    <rPh sb="59" eb="60">
      <t>ラン</t>
    </rPh>
    <rPh sb="61" eb="63">
      <t>キサイ</t>
    </rPh>
    <rPh sb="72" eb="73">
      <t>クニ</t>
    </rPh>
    <rPh sb="75" eb="77">
      <t>キョウギ</t>
    </rPh>
    <rPh sb="78" eb="79">
      <t>サイ</t>
    </rPh>
    <rPh sb="80" eb="82">
      <t>ヒツヨウ</t>
    </rPh>
    <phoneticPr fontId="2"/>
  </si>
  <si>
    <r>
      <t>平年度（令和</t>
    </r>
    <r>
      <rPr>
        <sz val="11"/>
        <color rgb="FF0070C0"/>
        <rFont val="ＭＳ 明朝"/>
        <family val="1"/>
        <charset val="128"/>
      </rPr>
      <t>７</t>
    </r>
    <r>
      <rPr>
        <sz val="11"/>
        <rFont val="ＭＳ 明朝"/>
        <family val="1"/>
        <charset val="128"/>
      </rPr>
      <t>年度）予想</t>
    </r>
    <rPh sb="4" eb="6">
      <t>レイワ</t>
    </rPh>
    <phoneticPr fontId="2"/>
  </si>
  <si>
    <r>
      <t>平年度（令和</t>
    </r>
    <r>
      <rPr>
        <sz val="11"/>
        <color rgb="FF0070C0"/>
        <rFont val="ＭＳ 明朝"/>
        <family val="1"/>
        <charset val="128"/>
      </rPr>
      <t>８</t>
    </r>
    <r>
      <rPr>
        <sz val="11"/>
        <rFont val="ＭＳ 明朝"/>
        <family val="1"/>
        <charset val="128"/>
      </rPr>
      <t>年度）予想</t>
    </r>
    <rPh sb="4" eb="6">
      <t>レイワ</t>
    </rPh>
    <phoneticPr fontId="2"/>
  </si>
  <si>
    <r>
      <t>平年度（令和</t>
    </r>
    <r>
      <rPr>
        <sz val="11"/>
        <color rgb="FF0070C0"/>
        <rFont val="ＭＳ 明朝"/>
        <family val="1"/>
        <charset val="128"/>
      </rPr>
      <t>９</t>
    </r>
    <r>
      <rPr>
        <sz val="11"/>
        <rFont val="ＭＳ 明朝"/>
        <family val="1"/>
        <charset val="128"/>
      </rPr>
      <t>年度）予想</t>
    </r>
    <rPh sb="4" eb="6">
      <t>レイワ</t>
    </rPh>
    <phoneticPr fontId="2"/>
  </si>
  <si>
    <r>
      <t>平年度（令和</t>
    </r>
    <r>
      <rPr>
        <sz val="11"/>
        <color rgb="FF0070C0"/>
        <rFont val="ＭＳ 明朝"/>
        <family val="1"/>
        <charset val="128"/>
      </rPr>
      <t>10</t>
    </r>
    <r>
      <rPr>
        <sz val="11"/>
        <rFont val="ＭＳ 明朝"/>
        <family val="1"/>
        <charset val="128"/>
      </rPr>
      <t>年度）予想</t>
    </r>
    <rPh sb="4" eb="6">
      <t>レイワ</t>
    </rPh>
    <phoneticPr fontId="2"/>
  </si>
  <si>
    <t>福祉医療機構によく確認の上作成すること。
幼稚園型認定こども園で日本私立学校振興・共済事業団からの借り入れを計画している場合、所定の様式があればそちらを使用して作成してください。所定の様式がない場合は任意様式で作成してください。</t>
    <rPh sb="0" eb="2">
      <t>フクシ</t>
    </rPh>
    <rPh sb="2" eb="4">
      <t>イリョウ</t>
    </rPh>
    <rPh sb="4" eb="6">
      <t>キコウ</t>
    </rPh>
    <rPh sb="9" eb="11">
      <t>カクニン</t>
    </rPh>
    <rPh sb="12" eb="13">
      <t>ウエ</t>
    </rPh>
    <rPh sb="13" eb="15">
      <t>サクセイ</t>
    </rPh>
    <rPh sb="21" eb="24">
      <t>ヨウチエン</t>
    </rPh>
    <rPh sb="24" eb="25">
      <t>ガタ</t>
    </rPh>
    <rPh sb="25" eb="27">
      <t>ニンテイ</t>
    </rPh>
    <rPh sb="30" eb="31">
      <t>エン</t>
    </rPh>
    <rPh sb="32" eb="46">
      <t>シガクジギョウダン</t>
    </rPh>
    <rPh sb="49" eb="50">
      <t>カ</t>
    </rPh>
    <rPh sb="51" eb="52">
      <t>イ</t>
    </rPh>
    <rPh sb="54" eb="56">
      <t>ケイカク</t>
    </rPh>
    <rPh sb="60" eb="62">
      <t>バアイ</t>
    </rPh>
    <rPh sb="63" eb="65">
      <t>ショテイ</t>
    </rPh>
    <rPh sb="66" eb="68">
      <t>ヨウシキ</t>
    </rPh>
    <rPh sb="76" eb="78">
      <t>シヨウ</t>
    </rPh>
    <rPh sb="80" eb="82">
      <t>サクセイ</t>
    </rPh>
    <rPh sb="89" eb="91">
      <t>ショテイ</t>
    </rPh>
    <rPh sb="92" eb="94">
      <t>ヨウシキ</t>
    </rPh>
    <rPh sb="97" eb="99">
      <t>バアイ</t>
    </rPh>
    <rPh sb="100" eb="102">
      <t>ニンイ</t>
    </rPh>
    <rPh sb="102" eb="104">
      <t>ヨウシキ</t>
    </rPh>
    <rPh sb="105" eb="107">
      <t>サクセイ</t>
    </rPh>
    <phoneticPr fontId="2"/>
  </si>
  <si>
    <r>
      <t>　　□施設長</t>
    </r>
    <r>
      <rPr>
        <sz val="11"/>
        <rFont val="ＭＳ Ｐゴシック"/>
        <family val="3"/>
        <charset val="128"/>
      </rPr>
      <t>の履歴書　　　</t>
    </r>
    <rPh sb="3" eb="5">
      <t>シセツ</t>
    </rPh>
    <rPh sb="5" eb="6">
      <t>ナガ</t>
    </rPh>
    <rPh sb="7" eb="9">
      <t>リレキ</t>
    </rPh>
    <rPh sb="9" eb="10">
      <t>ショ</t>
    </rPh>
    <phoneticPr fontId="2"/>
  </si>
  <si>
    <t>役職、代表者名を記載してください。</t>
    <rPh sb="0" eb="2">
      <t>ヤクショク</t>
    </rPh>
    <rPh sb="3" eb="6">
      <t>ダイヒョウシャ</t>
    </rPh>
    <rPh sb="6" eb="7">
      <t>メイ</t>
    </rPh>
    <rPh sb="8" eb="10">
      <t>キサイ</t>
    </rPh>
    <phoneticPr fontId="2"/>
  </si>
  <si>
    <t xml:space="preserve">
平面図には、各室の名称と面積を必ず記載してください。また、居室については１室当たりの人員および年齢区分を記載してください。
各室の面積は、最低基準調書と合わせること。面積表と名称、面積を一致させてください。
※国への協議の際に必要</t>
    <rPh sb="43" eb="44">
      <t>ジン</t>
    </rPh>
    <rPh sb="84" eb="86">
      <t>メンセキ</t>
    </rPh>
    <rPh sb="86" eb="87">
      <t>ヒョウ</t>
    </rPh>
    <rPh sb="88" eb="90">
      <t>メイショウ</t>
    </rPh>
    <rPh sb="91" eb="93">
      <t>メンセキ</t>
    </rPh>
    <rPh sb="94" eb="96">
      <t>イッチ</t>
    </rPh>
    <phoneticPr fontId="2"/>
  </si>
  <si>
    <r>
      <t>整備前・整備後の平面図（⑧に対応する面積及び１室当たり人員、年齢区分、部屋の名称を記載したもの。</t>
    </r>
    <r>
      <rPr>
        <sz val="11"/>
        <rFont val="ＭＳ Ｐ明朝"/>
        <family val="1"/>
        <charset val="128"/>
      </rPr>
      <t>）</t>
    </r>
    <rPh sb="0" eb="2">
      <t>セイビ</t>
    </rPh>
    <rPh sb="2" eb="3">
      <t>マエ</t>
    </rPh>
    <rPh sb="4" eb="6">
      <t>セイビ</t>
    </rPh>
    <rPh sb="6" eb="7">
      <t>ゴ</t>
    </rPh>
    <rPh sb="8" eb="11">
      <t>ヘイメンズ</t>
    </rPh>
    <phoneticPr fontId="2"/>
  </si>
  <si>
    <t>（仮設園舎）整備予定棟（整備予定箇所）の写真（平面図に撮影方向を明示する）</t>
    <rPh sb="1" eb="3">
      <t>カセツ</t>
    </rPh>
    <rPh sb="3" eb="5">
      <t>エンシャ</t>
    </rPh>
    <rPh sb="6" eb="8">
      <t>セイビ</t>
    </rPh>
    <rPh sb="8" eb="10">
      <t>ヨテイ</t>
    </rPh>
    <rPh sb="10" eb="11">
      <t>トウ</t>
    </rPh>
    <rPh sb="12" eb="14">
      <t>セイビ</t>
    </rPh>
    <rPh sb="14" eb="16">
      <t>ヨテイ</t>
    </rPh>
    <rPh sb="16" eb="18">
      <t>カショ</t>
    </rPh>
    <rPh sb="20" eb="22">
      <t>シャシン</t>
    </rPh>
    <rPh sb="23" eb="26">
      <t>ヘイメンズ</t>
    </rPh>
    <rPh sb="27" eb="29">
      <t>サツエイ</t>
    </rPh>
    <rPh sb="29" eb="31">
      <t>ホウコウ</t>
    </rPh>
    <rPh sb="32" eb="34">
      <t>メイジ</t>
    </rPh>
    <phoneticPr fontId="2"/>
  </si>
  <si>
    <t>（仮設園舎）整備前・整備後の配置図（駐車場・併設・隣接の状況が分かる図）</t>
    <rPh sb="1" eb="3">
      <t>カセツ</t>
    </rPh>
    <rPh sb="3" eb="5">
      <t>エンシャ</t>
    </rPh>
    <rPh sb="6" eb="8">
      <t>セイビ</t>
    </rPh>
    <rPh sb="10" eb="12">
      <t>セイビ</t>
    </rPh>
    <phoneticPr fontId="2"/>
  </si>
  <si>
    <t>(仮設園舎）整備前・整備後の平面図（居室ごとに面積及び１室当たり人員、年齢区分、部屋の名称を記載したもの。）</t>
    <rPh sb="1" eb="3">
      <t>カセツ</t>
    </rPh>
    <rPh sb="3" eb="5">
      <t>エンシャ</t>
    </rPh>
    <rPh sb="6" eb="8">
      <t>セイビ</t>
    </rPh>
    <rPh sb="10" eb="12">
      <t>セイビ</t>
    </rPh>
    <rPh sb="18" eb="20">
      <t>キョシツ</t>
    </rPh>
    <rPh sb="25" eb="26">
      <t>オヨ</t>
    </rPh>
    <rPh sb="28" eb="29">
      <t>シツ</t>
    </rPh>
    <rPh sb="29" eb="30">
      <t>ア</t>
    </rPh>
    <rPh sb="32" eb="34">
      <t>ジンイン</t>
    </rPh>
    <rPh sb="35" eb="37">
      <t>ネンレイ</t>
    </rPh>
    <rPh sb="37" eb="39">
      <t>クブン</t>
    </rPh>
    <rPh sb="40" eb="42">
      <t>ヘヤ</t>
    </rPh>
    <rPh sb="43" eb="45">
      <t>メイショウ</t>
    </rPh>
    <phoneticPr fontId="2"/>
  </si>
  <si>
    <t>⑫</t>
    <phoneticPr fontId="2"/>
  </si>
  <si>
    <t>⑬</t>
    <phoneticPr fontId="2"/>
  </si>
  <si>
    <t>⑭</t>
    <phoneticPr fontId="2"/>
  </si>
  <si>
    <t>⑮</t>
    <phoneticPr fontId="2"/>
  </si>
  <si>
    <t>⑯</t>
    <phoneticPr fontId="2"/>
  </si>
  <si>
    <t>⑰</t>
    <phoneticPr fontId="2"/>
  </si>
  <si>
    <t>⑱</t>
    <phoneticPr fontId="2"/>
  </si>
  <si>
    <t>⑲</t>
    <phoneticPr fontId="2"/>
  </si>
  <si>
    <t>⑤～⑪</t>
    <phoneticPr fontId="2"/>
  </si>
  <si>
    <t>⑭</t>
    <phoneticPr fontId="2"/>
  </si>
  <si>
    <t>⑮</t>
    <phoneticPr fontId="2"/>
  </si>
  <si>
    <t>⑲</t>
    <phoneticPr fontId="2"/>
  </si>
  <si>
    <r>
      <t>○　整備を計画する理由と</t>
    </r>
    <r>
      <rPr>
        <sz val="11"/>
        <rFont val="ＭＳ Ｐゴシック"/>
        <family val="3"/>
        <charset val="128"/>
      </rPr>
      <t>応募の動機・経緯</t>
    </r>
    <rPh sb="2" eb="4">
      <t>セイビ</t>
    </rPh>
    <rPh sb="5" eb="7">
      <t>ケイカク</t>
    </rPh>
    <rPh sb="9" eb="11">
      <t>リユウ</t>
    </rPh>
    <rPh sb="12" eb="14">
      <t>オウボ</t>
    </rPh>
    <rPh sb="15" eb="17">
      <t>ドウキ</t>
    </rPh>
    <rPh sb="18" eb="20">
      <t>ケイイ</t>
    </rPh>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</si>
  <si>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</si>
  <si>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</si>
  <si>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</si>
  <si>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</si>
  <si>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t>　　□（仮設園舎）整備予定棟の写真（平面図に撮影方向を明示する）</t>
    <rPh sb="4" eb="6">
      <t>カセツ</t>
    </rPh>
    <rPh sb="6" eb="8">
      <t>エンシャ</t>
    </rPh>
    <rPh sb="9" eb="11">
      <t>セイビ</t>
    </rPh>
    <rPh sb="11" eb="13">
      <t>ヨテイ</t>
    </rPh>
    <rPh sb="13" eb="14">
      <t>トウ</t>
    </rPh>
    <rPh sb="15" eb="17">
      <t>シャシン</t>
    </rPh>
    <rPh sb="18" eb="21">
      <t>ヘイメンズ</t>
    </rPh>
    <rPh sb="22" eb="24">
      <t>サツエイ</t>
    </rPh>
    <rPh sb="24" eb="26">
      <t>ホウコウ</t>
    </rPh>
    <rPh sb="27" eb="29">
      <t>メイジ</t>
    </rPh>
    <phoneticPr fontId="2"/>
  </si>
  <si>
    <t>　　□（仮設園舎）整備前・整備後の配置図（駐車場・併設・隣接の状況が分かる図）　</t>
    <rPh sb="4" eb="6">
      <t>カセツ</t>
    </rPh>
    <rPh sb="6" eb="8">
      <t>エンシャ</t>
    </rPh>
    <rPh sb="9" eb="11">
      <t>セイビ</t>
    </rPh>
    <rPh sb="11" eb="12">
      <t>ゼン</t>
    </rPh>
    <rPh sb="13" eb="15">
      <t>セイビ</t>
    </rPh>
    <rPh sb="15" eb="16">
      <t>ゴ</t>
    </rPh>
    <rPh sb="17" eb="19">
      <t>ハイチ</t>
    </rPh>
    <rPh sb="19" eb="20">
      <t>ズ</t>
    </rPh>
    <rPh sb="21" eb="24">
      <t>チュウシャジョウ</t>
    </rPh>
    <rPh sb="25" eb="27">
      <t>ヘイセツ</t>
    </rPh>
    <rPh sb="28" eb="30">
      <t>リンセツ</t>
    </rPh>
    <rPh sb="31" eb="33">
      <t>ジョウキョウ</t>
    </rPh>
    <rPh sb="34" eb="35">
      <t>ワ</t>
    </rPh>
    <rPh sb="37" eb="38">
      <t>ズ</t>
    </rPh>
    <phoneticPr fontId="2"/>
  </si>
  <si>
    <t>　　□工程表　</t>
    <phoneticPr fontId="2"/>
  </si>
  <si>
    <t>　　□整備前・整備後の部屋別面積表　　</t>
    <rPh sb="3" eb="5">
      <t>セイビ</t>
    </rPh>
    <rPh sb="5" eb="6">
      <t>マエ</t>
    </rPh>
    <rPh sb="7" eb="9">
      <t>セイビ</t>
    </rPh>
    <rPh sb="9" eb="10">
      <t>ゴ</t>
    </rPh>
    <rPh sb="11" eb="13">
      <t>ヘヤ</t>
    </rPh>
    <rPh sb="13" eb="14">
      <t>ベツ</t>
    </rPh>
    <rPh sb="14" eb="16">
      <t>メンセキ</t>
    </rPh>
    <rPh sb="16" eb="17">
      <t>ヒョウ</t>
    </rPh>
    <phoneticPr fontId="2"/>
  </si>
  <si>
    <t>　　□（仮設園舎）整備前・整備後の平面図（面積及び１室当たり人員等を記載したもの）</t>
    <rPh sb="4" eb="6">
      <t>カセツ</t>
    </rPh>
    <rPh sb="6" eb="8">
      <t>エンシャ</t>
    </rPh>
    <rPh sb="9" eb="11">
      <t>セイビ</t>
    </rPh>
    <rPh sb="13" eb="15">
      <t>セイビ</t>
    </rPh>
    <phoneticPr fontId="2"/>
  </si>
  <si>
    <t>②</t>
    <phoneticPr fontId="2"/>
  </si>
  <si>
    <t>耐震診断結果</t>
    <rPh sb="0" eb="4">
      <t>タイシンシンダン</t>
    </rPh>
    <rPh sb="4" eb="6">
      <t>ケッカ</t>
    </rPh>
    <phoneticPr fontId="2"/>
  </si>
  <si>
    <t>工事費の見積書は耐震診断時の補強計画案に基づいて積算されると思いますが、募集要領にも記載しているとおり、審査会において選定された事業計画は遵守する必要があります。計画段階で耐震補強工事にかかる範囲・改修内容について十分に検討した上で補強計画を検討してください。（実施設計時の再診断計算でも変更をしないようにしてください）</t>
    <rPh sb="0" eb="3">
      <t>コウジヒ</t>
    </rPh>
    <rPh sb="4" eb="7">
      <t>ミツモリショ</t>
    </rPh>
    <rPh sb="131" eb="133">
      <t>ジッシ</t>
    </rPh>
    <rPh sb="133" eb="135">
      <t>セッケイ</t>
    </rPh>
    <rPh sb="135" eb="136">
      <t>ジ</t>
    </rPh>
    <rPh sb="137" eb="140">
      <t>サイシンダン</t>
    </rPh>
    <rPh sb="140" eb="142">
      <t>ケイサン</t>
    </rPh>
    <rPh sb="144" eb="146">
      <t>ヘンコウ</t>
    </rPh>
    <phoneticPr fontId="2"/>
  </si>
  <si>
    <t>整備前・整備後の配置図（駐車場・併設・隣接の状況が分かる図）
（整備前後で配置に変更がない場合には整備後のみ）</t>
    <rPh sb="0" eb="2">
      <t>セイビ</t>
    </rPh>
    <rPh sb="2" eb="3">
      <t>マエ</t>
    </rPh>
    <rPh sb="4" eb="6">
      <t>セイビ</t>
    </rPh>
    <rPh sb="6" eb="7">
      <t>ゴ</t>
    </rPh>
    <rPh sb="32" eb="34">
      <t>セイビ</t>
    </rPh>
    <rPh sb="49" eb="51">
      <t>セイビ</t>
    </rPh>
    <phoneticPr fontId="2"/>
  </si>
  <si>
    <t>②シ</t>
    <phoneticPr fontId="2"/>
  </si>
  <si>
    <t>工事費等の見積のうち、補助対象外（備品やエアコン（埋込型以外）、外構など）となる経費などを集計し、共通費を按分するための算出表です。対象外経費の算出については技術担当と相談して計算してください。各工種ごとの金額、工事事務費欄に記載する設計（監理）業務委託の費用などについては、添付する見積書と照合できるようにしてください。</t>
    <rPh sb="0" eb="3">
      <t>コウジヒ</t>
    </rPh>
    <rPh sb="3" eb="4">
      <t>トウ</t>
    </rPh>
    <rPh sb="5" eb="7">
      <t>ミツモリ</t>
    </rPh>
    <rPh sb="11" eb="13">
      <t>ホジョ</t>
    </rPh>
    <rPh sb="13" eb="16">
      <t>タイショウガイ</t>
    </rPh>
    <rPh sb="17" eb="19">
      <t>ビヒン</t>
    </rPh>
    <rPh sb="25" eb="26">
      <t>ウ</t>
    </rPh>
    <rPh sb="26" eb="27">
      <t>コ</t>
    </rPh>
    <rPh sb="27" eb="28">
      <t>カタ</t>
    </rPh>
    <rPh sb="28" eb="30">
      <t>イガイ</t>
    </rPh>
    <rPh sb="32" eb="34">
      <t>ガイコウ</t>
    </rPh>
    <rPh sb="40" eb="42">
      <t>ケイヒ</t>
    </rPh>
    <rPh sb="45" eb="47">
      <t>シュウケイ</t>
    </rPh>
    <rPh sb="49" eb="52">
      <t>キョウツウヒ</t>
    </rPh>
    <rPh sb="53" eb="55">
      <t>アンブン</t>
    </rPh>
    <rPh sb="60" eb="63">
      <t>サンシュツヒョウ</t>
    </rPh>
    <rPh sb="66" eb="69">
      <t>タイショウガイ</t>
    </rPh>
    <rPh sb="69" eb="71">
      <t>ケイヒ</t>
    </rPh>
    <rPh sb="72" eb="74">
      <t>サンシュツ</t>
    </rPh>
    <rPh sb="79" eb="83">
      <t>ギジュツタントウ</t>
    </rPh>
    <rPh sb="84" eb="86">
      <t>ソウダン</t>
    </rPh>
    <rPh sb="88" eb="90">
      <t>ケイサン</t>
    </rPh>
    <rPh sb="97" eb="98">
      <t>カク</t>
    </rPh>
    <rPh sb="98" eb="100">
      <t>コウシュ</t>
    </rPh>
    <rPh sb="103" eb="105">
      <t>キンガク</t>
    </rPh>
    <rPh sb="106" eb="108">
      <t>コウジ</t>
    </rPh>
    <rPh sb="108" eb="111">
      <t>ジムヒ</t>
    </rPh>
    <rPh sb="111" eb="112">
      <t>ラン</t>
    </rPh>
    <rPh sb="113" eb="115">
      <t>キサイ</t>
    </rPh>
    <rPh sb="117" eb="119">
      <t>セッケイ</t>
    </rPh>
    <rPh sb="120" eb="122">
      <t>カンリ</t>
    </rPh>
    <rPh sb="123" eb="125">
      <t>ギョウム</t>
    </rPh>
    <rPh sb="125" eb="127">
      <t>イタク</t>
    </rPh>
    <rPh sb="128" eb="130">
      <t>ヒヨウ</t>
    </rPh>
    <rPh sb="138" eb="140">
      <t>テンプ</t>
    </rPh>
    <rPh sb="142" eb="145">
      <t>ミツモリショ</t>
    </rPh>
    <rPh sb="146" eb="148">
      <t>ショウゴウ</t>
    </rPh>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</si>
  <si>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</si>
  <si>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r>
      <rPr>
        <sz val="11"/>
        <color theme="1"/>
        <rFont val="ＭＳ Ｐゴシック"/>
        <family val="3"/>
        <charset val="128"/>
      </rPr>
      <t>（</t>
    </r>
    <r>
      <rPr>
        <sz val="11"/>
        <color rgb="FF0070C0"/>
        <rFont val="ＭＳ Ｐゴシック"/>
        <family val="3"/>
        <charset val="128"/>
      </rPr>
      <t>保育所</t>
    </r>
    <r>
      <rPr>
        <sz val="11"/>
        <color theme="1"/>
        <rFont val="ＭＳ Ｐゴシック"/>
        <family val="3"/>
        <charset val="128"/>
      </rPr>
      <t>・計画敷地全体）</t>
    </r>
    <rPh sb="1" eb="2">
      <t>タモツ</t>
    </rPh>
    <rPh sb="2" eb="3">
      <t>イク</t>
    </rPh>
    <rPh sb="3" eb="4">
      <t>ショ</t>
    </rPh>
    <rPh sb="5" eb="7">
      <t>ケイカク</t>
    </rPh>
    <rPh sb="7" eb="9">
      <t>シキチ</t>
    </rPh>
    <rPh sb="9" eb="11">
      <t>ゼンタイ</t>
    </rPh>
    <phoneticPr fontId="2"/>
  </si>
  <si>
    <r>
      <rPr>
        <sz val="11"/>
        <color theme="1"/>
        <rFont val="ＭＳ Ｐゴシック"/>
        <family val="3"/>
        <charset val="128"/>
      </rPr>
      <t>（</t>
    </r>
    <r>
      <rPr>
        <sz val="11"/>
        <color rgb="FF0070C0"/>
        <rFont val="ＭＳ Ｐゴシック"/>
        <family val="3"/>
        <charset val="128"/>
      </rPr>
      <t>幼保連携型認定こども園</t>
    </r>
    <r>
      <rPr>
        <sz val="11"/>
        <color theme="1"/>
        <rFont val="ＭＳ Ｐゴシック"/>
        <family val="3"/>
        <charset val="128"/>
      </rPr>
      <t>・計画敷地全体）</t>
    </r>
    <rPh sb="1" eb="2">
      <t>ヨウ</t>
    </rPh>
    <rPh sb="2" eb="3">
      <t>ホ</t>
    </rPh>
    <rPh sb="3" eb="5">
      <t>レンケイ</t>
    </rPh>
    <rPh sb="5" eb="6">
      <t>カタ</t>
    </rPh>
    <rPh sb="6" eb="8">
      <t>ニンテイ</t>
    </rPh>
    <rPh sb="11" eb="12">
      <t>エン</t>
    </rPh>
    <rPh sb="13" eb="15">
      <t>ケイカク</t>
    </rPh>
    <rPh sb="15" eb="17">
      <t>シキチ</t>
    </rPh>
    <rPh sb="17" eb="19">
      <t>ゼンタイ</t>
    </rPh>
    <phoneticPr fontId="2"/>
  </si>
  <si>
    <r>
      <rPr>
        <sz val="11"/>
        <color theme="1"/>
        <rFont val="ＭＳ Ｐゴシック"/>
        <family val="3"/>
        <charset val="128"/>
      </rPr>
      <t>（</t>
    </r>
    <r>
      <rPr>
        <sz val="11"/>
        <color rgb="FF0070C0"/>
        <rFont val="ＭＳ Ｐゴシック"/>
        <family val="3"/>
        <charset val="128"/>
      </rPr>
      <t>保育所型認定こども園</t>
    </r>
    <r>
      <rPr>
        <sz val="11"/>
        <color theme="1"/>
        <rFont val="ＭＳ Ｐゴシック"/>
        <family val="3"/>
        <charset val="128"/>
      </rPr>
      <t>・計画敷地全体）</t>
    </r>
    <rPh sb="1" eb="3">
      <t>ホイク</t>
    </rPh>
    <rPh sb="3" eb="4">
      <t>ジョ</t>
    </rPh>
    <rPh sb="4" eb="5">
      <t>カタ</t>
    </rPh>
    <rPh sb="5" eb="7">
      <t>ニンテイ</t>
    </rPh>
    <rPh sb="10" eb="11">
      <t>エン</t>
    </rPh>
    <rPh sb="12" eb="14">
      <t>ケイカク</t>
    </rPh>
    <rPh sb="14" eb="16">
      <t>シキチ</t>
    </rPh>
    <rPh sb="16" eb="18">
      <t>ゼンタイ</t>
    </rPh>
    <phoneticPr fontId="2"/>
  </si>
  <si>
    <r>
      <rPr>
        <sz val="11"/>
        <color theme="1"/>
        <rFont val="ＭＳ Ｐゴシック"/>
        <family val="3"/>
        <charset val="128"/>
      </rPr>
      <t>（</t>
    </r>
    <r>
      <rPr>
        <sz val="11"/>
        <color rgb="FF0070C0"/>
        <rFont val="ＭＳ Ｐゴシック"/>
        <family val="3"/>
        <charset val="128"/>
      </rPr>
      <t>幼稚園型認定こども園</t>
    </r>
    <r>
      <rPr>
        <sz val="11"/>
        <color theme="1"/>
        <rFont val="ＭＳ Ｐゴシック"/>
        <family val="3"/>
        <charset val="128"/>
      </rPr>
      <t>・計画敷地全体）</t>
    </r>
    <rPh sb="1" eb="5">
      <t>ヨウチエンガタ</t>
    </rPh>
    <rPh sb="5" eb="7">
      <t>ニンテイ</t>
    </rPh>
    <rPh sb="10" eb="11">
      <t>エン</t>
    </rPh>
    <rPh sb="12" eb="14">
      <t>ケイカク</t>
    </rPh>
    <rPh sb="14" eb="16">
      <t>シキチ</t>
    </rPh>
    <rPh sb="16" eb="18">
      <t>ゼンタイ</t>
    </rPh>
    <phoneticPr fontId="2"/>
  </si>
  <si>
    <r>
      <t>直近の決算時点の内容を記入してください。（ 直近決算期末残高並びに</t>
    </r>
    <r>
      <rPr>
        <b/>
        <sz val="16"/>
        <color rgb="FF0070C0"/>
        <rFont val="ＭＳ Ｐ明朝"/>
        <family val="1"/>
        <charset val="128"/>
      </rPr>
      <t>令和６年度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レイワ</t>
    </rPh>
    <rPh sb="36" eb="38">
      <t>ネンド</t>
    </rPh>
    <rPh sb="37" eb="38">
      <t>ド</t>
    </rPh>
    <rPh sb="39" eb="41">
      <t>ガンキン</t>
    </rPh>
    <rPh sb="41" eb="42">
      <t>オヨ</t>
    </rPh>
    <rPh sb="43" eb="45">
      <t>リソク</t>
    </rPh>
    <phoneticPr fontId="1"/>
  </si>
  <si>
    <r>
      <t xml:space="preserve">耐震診断結果（現況診断） ※第三者機関の評価（評定）が必要
</t>
    </r>
    <r>
      <rPr>
        <sz val="9"/>
        <rFont val="ＭＳ Ｐ明朝"/>
        <family val="1"/>
        <charset val="128"/>
      </rPr>
      <t>※耐震化整備のみ</t>
    </r>
    <rPh sb="0" eb="2">
      <t>タイシン</t>
    </rPh>
    <rPh sb="2" eb="4">
      <t>シンダン</t>
    </rPh>
    <rPh sb="4" eb="6">
      <t>ケッカ</t>
    </rPh>
    <rPh sb="7" eb="9">
      <t>ゲンキョウ</t>
    </rPh>
    <rPh sb="9" eb="11">
      <t>シンダン</t>
    </rPh>
    <rPh sb="14" eb="15">
      <t>ダイ</t>
    </rPh>
    <rPh sb="15" eb="17">
      <t>３シャ</t>
    </rPh>
    <rPh sb="17" eb="19">
      <t>キカン</t>
    </rPh>
    <rPh sb="20" eb="22">
      <t>ヒョウカ</t>
    </rPh>
    <rPh sb="23" eb="25">
      <t>ヒョウテイ</t>
    </rPh>
    <rPh sb="27" eb="29">
      <t>ヒツヨウ</t>
    </rPh>
    <rPh sb="31" eb="33">
      <t>タイシン</t>
    </rPh>
    <rPh sb="33" eb="34">
      <t>カ</t>
    </rPh>
    <rPh sb="34" eb="36">
      <t>セイビ</t>
    </rPh>
    <phoneticPr fontId="2"/>
  </si>
  <si>
    <t>工事請負業者又は設計業者による工事の見積書（２者）</t>
    <rPh sb="0" eb="2">
      <t>コウジ</t>
    </rPh>
    <rPh sb="2" eb="3">
      <t>ウ</t>
    </rPh>
    <rPh sb="3" eb="4">
      <t>オ</t>
    </rPh>
    <rPh sb="4" eb="6">
      <t>ギョウシャ</t>
    </rPh>
    <rPh sb="6" eb="7">
      <t>マタ</t>
    </rPh>
    <rPh sb="8" eb="10">
      <t>セッケイ</t>
    </rPh>
    <rPh sb="10" eb="12">
      <t>ギョウシャ</t>
    </rPh>
    <rPh sb="15" eb="17">
      <t>コウジ</t>
    </rPh>
    <rPh sb="18" eb="21">
      <t>ミツモリショ</t>
    </rPh>
    <rPh sb="23" eb="24">
      <t>シャ</t>
    </rPh>
    <phoneticPr fontId="2"/>
  </si>
  <si>
    <t>設計監理の見積書（２者、※国土交通省の算出方式も併せて提出）</t>
    <rPh sb="0" eb="2">
      <t>セッケイ</t>
    </rPh>
    <rPh sb="2" eb="4">
      <t>カンリ</t>
    </rPh>
    <rPh sb="5" eb="8">
      <t>ミツモリショ</t>
    </rPh>
    <rPh sb="10" eb="11">
      <t>シャ</t>
    </rPh>
    <rPh sb="24" eb="25">
      <t>アワ</t>
    </rPh>
    <phoneticPr fontId="2"/>
  </si>
  <si>
    <t>第三者機関との耐震補強計画判定に要する期間等についての協議結果★
又は補強計画判定書　※耐震化整備のみ</t>
    <rPh sb="0" eb="1">
      <t>ダイ</t>
    </rPh>
    <rPh sb="1" eb="3">
      <t>サンシャ</t>
    </rPh>
    <rPh sb="3" eb="5">
      <t>キカン</t>
    </rPh>
    <rPh sb="7" eb="9">
      <t>タイシン</t>
    </rPh>
    <rPh sb="9" eb="11">
      <t>ホキョウ</t>
    </rPh>
    <rPh sb="11" eb="13">
      <t>ケイカク</t>
    </rPh>
    <rPh sb="13" eb="15">
      <t>ハンテイ</t>
    </rPh>
    <rPh sb="16" eb="17">
      <t>ヨウ</t>
    </rPh>
    <rPh sb="19" eb="22">
      <t>キカンナド</t>
    </rPh>
    <rPh sb="27" eb="29">
      <t>キョウギ</t>
    </rPh>
    <rPh sb="29" eb="31">
      <t>ケッカ</t>
    </rPh>
    <rPh sb="33" eb="34">
      <t>マタ</t>
    </rPh>
    <rPh sb="35" eb="37">
      <t>ホキョウ</t>
    </rPh>
    <rPh sb="37" eb="39">
      <t>ケイカク</t>
    </rPh>
    <rPh sb="39" eb="41">
      <t>ハンテイ</t>
    </rPh>
    <rPh sb="41" eb="42">
      <t>ショ</t>
    </rPh>
    <phoneticPr fontId="2"/>
  </si>
  <si>
    <t>既往借入金の状況（法人全体）★　※法人に現在、借入れがある場合は提出が必要</t>
    <rPh sb="0" eb="2">
      <t>キオウ</t>
    </rPh>
    <rPh sb="2" eb="4">
      <t>カリイレ</t>
    </rPh>
    <rPh sb="4" eb="5">
      <t>キン</t>
    </rPh>
    <rPh sb="6" eb="8">
      <t>ジョウキョウ</t>
    </rPh>
    <rPh sb="9" eb="11">
      <t>ホウジン</t>
    </rPh>
    <rPh sb="11" eb="13">
      <t>ゼンタイ</t>
    </rPh>
    <rPh sb="17" eb="19">
      <t>ホウジン</t>
    </rPh>
    <rPh sb="20" eb="22">
      <t>ゲンザイ</t>
    </rPh>
    <rPh sb="23" eb="25">
      <t>カリイレ</t>
    </rPh>
    <rPh sb="29" eb="31">
      <t>バアイ</t>
    </rPh>
    <rPh sb="32" eb="34">
      <t>テイシュツ</t>
    </rPh>
    <rPh sb="35" eb="37">
      <t>ヒツヨウ</t>
    </rPh>
    <phoneticPr fontId="2"/>
  </si>
  <si>
    <t>調査を実施している場合は、調査結果を添付してください（レベル１・２のものが対象です）。
※特にレベル１建材があると除去に多くの費用がかかる場合がありますが、例えば工事段階で発覚しても補助金の内示額が上がるわけではありませんので、注意してください。</t>
    <rPh sb="45" eb="46">
      <t>トク</t>
    </rPh>
    <rPh sb="51" eb="53">
      <t>ケンザイ</t>
    </rPh>
    <rPh sb="57" eb="59">
      <t>ジョキョ</t>
    </rPh>
    <rPh sb="60" eb="61">
      <t>オオ</t>
    </rPh>
    <rPh sb="63" eb="65">
      <t>ヒヨウ</t>
    </rPh>
    <rPh sb="69" eb="71">
      <t>バアイ</t>
    </rPh>
    <rPh sb="78" eb="79">
      <t>タト</t>
    </rPh>
    <rPh sb="81" eb="83">
      <t>コウジ</t>
    </rPh>
    <rPh sb="83" eb="85">
      <t>ダンカイ</t>
    </rPh>
    <rPh sb="86" eb="88">
      <t>ハッカク</t>
    </rPh>
    <rPh sb="91" eb="94">
      <t>ホジョキン</t>
    </rPh>
    <rPh sb="95" eb="98">
      <t>ナイジガク</t>
    </rPh>
    <rPh sb="99" eb="100">
      <t>ア</t>
    </rPh>
    <rPh sb="114" eb="116">
      <t>チュウイ</t>
    </rPh>
    <phoneticPr fontId="2"/>
  </si>
  <si>
    <t>内示（４月中旬）から完了検査までを含めた当該事業の工程（スケジュール）を記載してください。
【記載項目の例】第三者機関の評価期間、実施設計期間、入札手続き期間、施工期間　</t>
    <rPh sb="0" eb="2">
      <t>ナイジ</t>
    </rPh>
    <rPh sb="4" eb="5">
      <t>ガツ</t>
    </rPh>
    <rPh sb="5" eb="7">
      <t>チュウジュン</t>
    </rPh>
    <rPh sb="10" eb="12">
      <t>カンリョウ</t>
    </rPh>
    <rPh sb="12" eb="14">
      <t>ケンサ</t>
    </rPh>
    <rPh sb="17" eb="18">
      <t>フク</t>
    </rPh>
    <rPh sb="20" eb="22">
      <t>トウガイ</t>
    </rPh>
    <rPh sb="22" eb="24">
      <t>ジギョウ</t>
    </rPh>
    <rPh sb="25" eb="27">
      <t>コウテイ</t>
    </rPh>
    <rPh sb="36" eb="38">
      <t>キサイ</t>
    </rPh>
    <rPh sb="54" eb="55">
      <t>ダイ</t>
    </rPh>
    <rPh sb="55" eb="57">
      <t>サンシャ</t>
    </rPh>
    <rPh sb="57" eb="59">
      <t>キカン</t>
    </rPh>
    <rPh sb="60" eb="62">
      <t>ヒョウカ</t>
    </rPh>
    <rPh sb="62" eb="64">
      <t>キカン</t>
    </rPh>
    <rPh sb="65" eb="67">
      <t>ジッシ</t>
    </rPh>
    <phoneticPr fontId="2"/>
  </si>
  <si>
    <r>
      <t xml:space="preserve">・設計監理料の見積書（２者分）は、設計（基本設計、実施設計）、監理、その他の内訳がわかるものを添付してください。
</t>
    </r>
    <r>
      <rPr>
        <sz val="11"/>
        <rFont val="ＭＳ Ｐゴシック"/>
        <family val="3"/>
        <charset val="128"/>
      </rPr>
      <t>（基本設計・実施設計・工事監理の各項目については諸経費を含めてそれぞれの合計金額がわかるように）
・仮設工事がある場合は、工事にかかる工事事務費（対象外）の内訳が分かるようにしてください。
・見積書の表紙には、見積りを作成した設計事務所の代表者氏名の記載（署名または記名及び押印（代表者印））があるものを提出してください。</t>
    </r>
    <rPh sb="1" eb="3">
      <t>セッケイ</t>
    </rPh>
    <rPh sb="3" eb="5">
      <t>カンリ</t>
    </rPh>
    <rPh sb="5" eb="6">
      <t>リョウ</t>
    </rPh>
    <rPh sb="7" eb="10">
      <t>ミツモリショ</t>
    </rPh>
    <rPh sb="12" eb="13">
      <t>シャ</t>
    </rPh>
    <rPh sb="13" eb="14">
      <t>ブン</t>
    </rPh>
    <rPh sb="17" eb="19">
      <t>セッケイ</t>
    </rPh>
    <rPh sb="31" eb="33">
      <t>カンリ</t>
    </rPh>
    <rPh sb="36" eb="37">
      <t>タ</t>
    </rPh>
    <rPh sb="38" eb="40">
      <t>ウチワケ</t>
    </rPh>
    <rPh sb="47" eb="49">
      <t>テンプ</t>
    </rPh>
    <rPh sb="108" eb="110">
      <t>カセツ</t>
    </rPh>
    <rPh sb="110" eb="112">
      <t>コウジ</t>
    </rPh>
    <rPh sb="115" eb="117">
      <t>バアイ</t>
    </rPh>
    <rPh sb="119" eb="121">
      <t>コウジ</t>
    </rPh>
    <rPh sb="125" eb="127">
      <t>コウジ</t>
    </rPh>
    <rPh sb="127" eb="129">
      <t>ジム</t>
    </rPh>
    <rPh sb="129" eb="130">
      <t>ヒ</t>
    </rPh>
    <rPh sb="131" eb="133">
      <t>タイショウ</t>
    </rPh>
    <rPh sb="133" eb="134">
      <t>ガイ</t>
    </rPh>
    <rPh sb="136" eb="138">
      <t>ウチワケ</t>
    </rPh>
    <rPh sb="139" eb="140">
      <t>ワ</t>
    </rPh>
    <rPh sb="187" eb="189">
      <t>ショメイ</t>
    </rPh>
    <rPh sb="192" eb="195">
      <t>キメイオヨ</t>
    </rPh>
    <rPh sb="196" eb="198">
      <t>オウイン</t>
    </rPh>
    <rPh sb="199" eb="202">
      <t>ダイヒョウシャ</t>
    </rPh>
    <rPh sb="202" eb="203">
      <t>イン</t>
    </rPh>
    <phoneticPr fontId="2"/>
  </si>
  <si>
    <r>
      <t xml:space="preserve">保育所用、幼保連携型認定こども園用、保育所型認定こども園、幼稚園型認定こども園用の記載シートを用意していますので、合致するシートを選択して作成してください。
</t>
    </r>
    <r>
      <rPr>
        <sz val="11"/>
        <rFont val="ＭＳ Ｐゴシック"/>
        <family val="3"/>
        <charset val="128"/>
      </rPr>
      <t>各室の面積及び合計面積は、３　建物の延床面積及び平面図と合わせてください。</t>
    </r>
    <rPh sb="0" eb="2">
      <t>ホイク</t>
    </rPh>
    <rPh sb="2" eb="3">
      <t>ショ</t>
    </rPh>
    <rPh sb="3" eb="4">
      <t>ヨウ</t>
    </rPh>
    <rPh sb="5" eb="7">
      <t>ヨウホ</t>
    </rPh>
    <rPh sb="7" eb="9">
      <t>レンケイ</t>
    </rPh>
    <rPh sb="9" eb="10">
      <t>ガタ</t>
    </rPh>
    <rPh sb="10" eb="12">
      <t>ニンテイ</t>
    </rPh>
    <rPh sb="15" eb="16">
      <t>エン</t>
    </rPh>
    <rPh sb="16" eb="17">
      <t>ヨウ</t>
    </rPh>
    <rPh sb="18" eb="20">
      <t>ホイク</t>
    </rPh>
    <rPh sb="20" eb="21">
      <t>ショ</t>
    </rPh>
    <rPh sb="21" eb="22">
      <t>ガタ</t>
    </rPh>
    <rPh sb="22" eb="24">
      <t>ニンテイ</t>
    </rPh>
    <rPh sb="27" eb="28">
      <t>エン</t>
    </rPh>
    <rPh sb="29" eb="35">
      <t>ヨウチエンガタニンテイ</t>
    </rPh>
    <rPh sb="38" eb="39">
      <t>エン</t>
    </rPh>
    <rPh sb="39" eb="40">
      <t>ヨウ</t>
    </rPh>
    <rPh sb="41" eb="43">
      <t>キサイ</t>
    </rPh>
    <rPh sb="47" eb="49">
      <t>ヨウイ</t>
    </rPh>
    <rPh sb="57" eb="59">
      <t>ガッチ</t>
    </rPh>
    <rPh sb="65" eb="67">
      <t>センタク</t>
    </rPh>
    <rPh sb="69" eb="71">
      <t>サクセイ</t>
    </rPh>
    <rPh sb="94" eb="96">
      <t>タテモノ</t>
    </rPh>
    <phoneticPr fontId="2"/>
  </si>
  <si>
    <t>進捗率（Ｒ８年度）</t>
    <rPh sb="0" eb="2">
      <t>シンチョク</t>
    </rPh>
    <rPh sb="2" eb="3">
      <t>リツ</t>
    </rPh>
    <rPh sb="6" eb="8">
      <t>ネンド</t>
    </rPh>
    <phoneticPr fontId="2"/>
  </si>
  <si>
    <t>　　　　 （Ｒ９年度）</t>
    <rPh sb="8" eb="10">
      <t>ネンド</t>
    </rPh>
    <phoneticPr fontId="2"/>
  </si>
  <si>
    <r>
      <t>４-3　運　営　（</t>
    </r>
    <r>
      <rPr>
        <sz val="11"/>
        <rFont val="ＭＳ Ｐゴシック"/>
        <family val="3"/>
        <charset val="128"/>
      </rPr>
      <t>※認定こども園）</t>
    </r>
    <rPh sb="4" eb="5">
      <t>ウン</t>
    </rPh>
    <rPh sb="6" eb="7">
      <t>エイ</t>
    </rPh>
    <rPh sb="10" eb="12">
      <t>ニンテイ</t>
    </rPh>
    <rPh sb="15" eb="16">
      <t>エン</t>
    </rPh>
    <phoneticPr fontId="2"/>
  </si>
  <si>
    <r>
      <t>４-3　運　営　（</t>
    </r>
    <r>
      <rPr>
        <sz val="11"/>
        <rFont val="ＭＳ Ｐゴシック"/>
        <family val="3"/>
        <charset val="128"/>
      </rPr>
      <t>※保育所）</t>
    </r>
    <rPh sb="4" eb="5">
      <t>ウン</t>
    </rPh>
    <rPh sb="6" eb="7">
      <t>エイ</t>
    </rPh>
    <rPh sb="10" eb="13">
      <t>ホイクショ</t>
    </rPh>
    <phoneticPr fontId="2"/>
  </si>
  <si>
    <t>内、障がい者用</t>
    <phoneticPr fontId="2"/>
  </si>
  <si>
    <t>提 出 書 類 目 録（社会福祉施設等整備事業計画書(令和８年度大規模修繕等分)）</t>
    <rPh sb="12" eb="14">
      <t>シャカイ</t>
    </rPh>
    <rPh sb="18" eb="19">
      <t>ナド</t>
    </rPh>
    <rPh sb="32" eb="35">
      <t>ダイキボ</t>
    </rPh>
    <rPh sb="35" eb="37">
      <t>シュウゼン</t>
    </rPh>
    <rPh sb="37" eb="38">
      <t>ナド</t>
    </rPh>
    <rPh sb="38" eb="39">
      <t>ブン</t>
    </rPh>
    <phoneticPr fontId="2"/>
  </si>
  <si>
    <t>社会福祉施設等整備事業計画書（令和８年度大規模修繕等分）</t>
    <rPh sb="0" eb="2">
      <t>シャカイ</t>
    </rPh>
    <rPh sb="2" eb="4">
      <t>フクシ</t>
    </rPh>
    <rPh sb="4" eb="6">
      <t>シセツ</t>
    </rPh>
    <rPh sb="6" eb="7">
      <t>ナド</t>
    </rPh>
    <rPh sb="7" eb="9">
      <t>セイビ</t>
    </rPh>
    <rPh sb="9" eb="11">
      <t>ジギョウ</t>
    </rPh>
    <rPh sb="11" eb="13">
      <t>ケイカク</t>
    </rPh>
    <rPh sb="13" eb="14">
      <t>ショ</t>
    </rPh>
    <rPh sb="18" eb="20">
      <t>ネンド</t>
    </rPh>
    <rPh sb="20" eb="23">
      <t>ダイキボ</t>
    </rPh>
    <rPh sb="23" eb="26">
      <t>シュウゼンナド</t>
    </rPh>
    <rPh sb="26" eb="27">
      <t>フン</t>
    </rPh>
    <phoneticPr fontId="2"/>
  </si>
  <si>
    <r>
      <t>【R</t>
    </r>
    <r>
      <rPr>
        <sz val="11"/>
        <rFont val="ＭＳ Ｐゴシック"/>
        <family val="3"/>
        <charset val="128"/>
      </rPr>
      <t>7.4.1現在】</t>
    </r>
    <rPh sb="7" eb="9">
      <t>ゲンザイ</t>
    </rPh>
    <phoneticPr fontId="2"/>
  </si>
  <si>
    <r>
      <t>添付書類</t>
    </r>
    <r>
      <rPr>
        <sz val="11"/>
        <rFont val="ＭＳ Ｐゴシック"/>
        <family val="3"/>
        <charset val="128"/>
      </rPr>
      <t>　（添付した書類について、□欄にチェックを入れること）</t>
    </r>
    <rPh sb="0" eb="2">
      <t>テンプ</t>
    </rPh>
    <rPh sb="2" eb="4">
      <t>ショルイ</t>
    </rPh>
    <rPh sb="6" eb="8">
      <t>テンプ</t>
    </rPh>
    <rPh sb="10" eb="12">
      <t>ショルイ</t>
    </rPh>
    <rPh sb="18" eb="19">
      <t>ラン</t>
    </rPh>
    <rPh sb="25" eb="26">
      <t>イ</t>
    </rPh>
    <phoneticPr fontId="2"/>
  </si>
  <si>
    <r>
      <t>　□上記</t>
    </r>
    <r>
      <rPr>
        <sz val="11"/>
        <rFont val="ＭＳ Ｐゴシック"/>
        <family val="3"/>
        <charset val="128"/>
      </rPr>
      <t>に該当なし</t>
    </r>
    <rPh sb="2" eb="4">
      <t>ジョウキ</t>
    </rPh>
    <rPh sb="5" eb="7">
      <t>ガイトウ</t>
    </rPh>
    <phoneticPr fontId="2"/>
  </si>
  <si>
    <r>
      <t>　　□施設長</t>
    </r>
    <r>
      <rPr>
        <sz val="11"/>
        <rFont val="ＭＳ Ｐゴシック"/>
        <family val="3"/>
        <charset val="128"/>
      </rPr>
      <t>の履歴書　　　</t>
    </r>
    <rPh sb="3" eb="5">
      <t>シセツ</t>
    </rPh>
    <rPh sb="5" eb="6">
      <t>ナガ</t>
    </rPh>
    <rPh sb="7" eb="9">
      <t>リレキ</t>
    </rPh>
    <rPh sb="9" eb="10">
      <t>ショ</t>
    </rPh>
    <phoneticPr fontId="2"/>
  </si>
  <si>
    <t>　　□直近の監査指摘、改善報告書、定款（寄附行為）、現況報告書（法人の運営状況がわかるもの）の写し</t>
    <rPh sb="3" eb="4">
      <t>チョク</t>
    </rPh>
    <rPh sb="4" eb="5">
      <t>コン</t>
    </rPh>
    <rPh sb="6" eb="8">
      <t>カンサ</t>
    </rPh>
    <rPh sb="8" eb="10">
      <t>シテキ</t>
    </rPh>
    <rPh sb="11" eb="13">
      <t>カイゼン</t>
    </rPh>
    <rPh sb="13" eb="16">
      <t>ホウコクショ</t>
    </rPh>
    <rPh sb="17" eb="19">
      <t>テイカン</t>
    </rPh>
    <rPh sb="20" eb="22">
      <t>キフ</t>
    </rPh>
    <rPh sb="22" eb="24">
      <t>コウイ</t>
    </rPh>
    <rPh sb="26" eb="28">
      <t>ゲンキョウ</t>
    </rPh>
    <rPh sb="28" eb="31">
      <t>ホウコクショ</t>
    </rPh>
    <rPh sb="47" eb="48">
      <t>ウツ</t>
    </rPh>
    <phoneticPr fontId="2"/>
  </si>
  <si>
    <r>
      <t>※経験年数は令和</t>
    </r>
    <r>
      <rPr>
        <sz val="11"/>
        <rFont val="ＭＳ Ｐゴシック"/>
        <family val="3"/>
        <charset val="128"/>
      </rPr>
      <t>７年4月1日を基準日とすること。</t>
    </r>
    <rPh sb="1" eb="3">
      <t>ケイケン</t>
    </rPh>
    <rPh sb="3" eb="5">
      <t>ネンスウ</t>
    </rPh>
    <rPh sb="6" eb="8">
      <t>レイワ</t>
    </rPh>
    <rPh sb="9" eb="10">
      <t>ネン</t>
    </rPh>
    <rPh sb="11" eb="12">
      <t>ガツ</t>
    </rPh>
    <rPh sb="13" eb="14">
      <t>ニチ</t>
    </rPh>
    <rPh sb="15" eb="18">
      <t>キジュンビ</t>
    </rPh>
    <phoneticPr fontId="2"/>
  </si>
  <si>
    <t>添付書類　（添付した書類について、□欄にチェックを入れること）</t>
    <rPh sb="0" eb="2">
      <t>テンプ</t>
    </rPh>
    <rPh sb="2" eb="4">
      <t>ショルイ</t>
    </rPh>
    <rPh sb="6" eb="8">
      <t>テンプ</t>
    </rPh>
    <rPh sb="10" eb="12">
      <t>ショルイ</t>
    </rPh>
    <rPh sb="18" eb="19">
      <t>ラン</t>
    </rPh>
    <rPh sb="25" eb="26">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</si>
</sst>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76" formatCode="#,##0_ "/>
    <numFmt numFmtId="177" formatCode="#,##0_);[Red]\(#,##0\)"/>
    <numFmt numFmtId="178" formatCode="#,##0.00_);[Red]\(#,##0.00\)"/>
    <numFmt numFmtId="179" formatCode="#,##0.00_ "/>
    <numFmt numFmtId="180" formatCode="0.00_ "/>
    <numFmt numFmtId="181" formatCode="0_ "/>
    <numFmt numFmtId="182" formatCode="0.0%"/>
    <numFmt numFmtId="183" formatCode="General\ &quot;台&quot;"/>
    <numFmt numFmtId="184" formatCode="#,###&quot;円&quot;"/>
    <numFmt numFmtId="185" formatCode="0.0000"/>
    <numFmt numFmtId="186" formatCode="0&quot;年度&quot;"/>
    <numFmt numFmtId="187" formatCode="0.000%"/>
    <numFmt numFmtId="188" formatCode="0.00_);[Red]\(0.00\)"/>
    <numFmt numFmtId="189" formatCode="0.000_ "/>
    <numFmt numFmtId="190" formatCode="#,##0.000"/>
    <numFmt numFmtId="191" formatCode="0.00&quot; ㎡&quot;"/>
    <numFmt numFmtId="192" formatCode="0&quot; 人&quot;"/>
    <numFmt numFmtId="193" formatCode="#,##0.000;[Red]\-#,##0.000"/>
    <numFmt numFmtId="194" formatCode="yyyy&quot;年&quot;m&quot;月&quot;;@"/>
  </numFmts>
  <fonts count="175">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6"/>
      <name val="ＭＳ Ｐ明朝"/>
      <family val="1"/>
      <charset val="128"/>
    </font>
    <font>
      <sz val="11"/>
      <name val="ＭＳ Ｐ明朝"/>
      <family val="1"/>
      <charset val="128"/>
    </font>
    <font>
      <sz val="14"/>
      <name val="ＭＳ Ｐゴシック"/>
      <family val="3"/>
      <charset val="128"/>
    </font>
    <font>
      <sz val="10"/>
      <name val="ＭＳ Ｐ明朝"/>
      <family val="1"/>
      <charset val="128"/>
    </font>
    <font>
      <sz val="9"/>
      <color indexed="81"/>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6"/>
      <name val="ＭＳ 明朝"/>
      <family val="1"/>
      <charset val="128"/>
    </font>
    <font>
      <sz val="10"/>
      <name val="ＭＳ 明朝"/>
      <family val="1"/>
      <charset val="128"/>
    </font>
    <font>
      <sz val="9"/>
      <name val="ＭＳ 明朝"/>
      <family val="1"/>
      <charset val="128"/>
    </font>
    <font>
      <sz val="8"/>
      <name val="ＭＳ 明朝"/>
      <family val="1"/>
      <charset val="128"/>
    </font>
    <font>
      <b/>
      <sz val="18"/>
      <color indexed="10"/>
      <name val="ＭＳ Ｐ明朝"/>
      <family val="1"/>
      <charset val="128"/>
    </font>
    <font>
      <b/>
      <sz val="11"/>
      <name val="ＭＳ 明朝"/>
      <family val="1"/>
      <charset val="128"/>
    </font>
    <font>
      <sz val="9"/>
      <name val="ＭＳ Ｐ明朝"/>
      <family val="1"/>
      <charset val="128"/>
    </font>
    <font>
      <sz val="11"/>
      <name val="ＭＳ Ｐゴシック"/>
      <family val="3"/>
      <charset val="128"/>
    </font>
    <font>
      <sz val="11"/>
      <color indexed="8"/>
      <name val="ＭＳ Ｐゴシック"/>
      <family val="3"/>
      <charset val="128"/>
    </font>
    <font>
      <sz val="10.5"/>
      <name val="ＭＳ Ｐゴシック"/>
      <family val="3"/>
      <charset val="128"/>
    </font>
    <font>
      <b/>
      <sz val="14"/>
      <name val="ＭＳ 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10"/>
      <name val="ＭＳ Ｐ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明朝"/>
      <family val="1"/>
      <charset val="128"/>
    </font>
    <font>
      <b/>
      <sz val="12"/>
      <name val="ＭＳ 明朝"/>
      <family val="1"/>
      <charset val="128"/>
    </font>
    <font>
      <sz val="12"/>
      <name val="ＭＳ 明朝"/>
      <family val="1"/>
      <charset val="128"/>
    </font>
    <font>
      <b/>
      <sz val="11"/>
      <name val="ＭＳ ゴシック"/>
      <family val="3"/>
      <charset val="128"/>
    </font>
    <font>
      <sz val="10"/>
      <color indexed="8"/>
      <name val="ＭＳ Ｐゴシック"/>
      <family val="3"/>
      <charset val="128"/>
    </font>
    <font>
      <sz val="11"/>
      <color indexed="8"/>
      <name val="ＭＳ Ｐ明朝"/>
      <family val="1"/>
      <charset val="128"/>
    </font>
    <font>
      <sz val="16"/>
      <name val="ＭＳ 明朝"/>
      <family val="1"/>
      <charset val="128"/>
    </font>
    <font>
      <sz val="9"/>
      <color indexed="10"/>
      <name val="ＭＳ Ｐ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b/>
      <sz val="9"/>
      <color indexed="81"/>
      <name val="ＭＳ Ｐゴシック"/>
      <family val="3"/>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sz val="8"/>
      <name val="ＭＳ Ｐゴシック"/>
      <family val="3"/>
      <charset val="128"/>
    </font>
    <font>
      <b/>
      <sz val="10.5"/>
      <color indexed="36"/>
      <name val="ＭＳ Ｐ明朝"/>
      <family val="1"/>
      <charset val="128"/>
    </font>
    <font>
      <b/>
      <sz val="11"/>
      <color indexed="36"/>
      <name val="ＭＳ Ｐゴシック"/>
      <family val="3"/>
      <charset val="128"/>
    </font>
    <font>
      <u/>
      <sz val="11"/>
      <name val="ＭＳ 明朝"/>
      <family val="1"/>
      <charset val="128"/>
    </font>
    <font>
      <sz val="11"/>
      <color indexed="12"/>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strike/>
      <sz val="11"/>
      <name val="ＭＳ Ｐゴシック"/>
      <family val="3"/>
      <charset val="128"/>
    </font>
    <font>
      <b/>
      <sz val="11"/>
      <color rgb="FF7030A0"/>
      <name val="ＭＳ Ｐゴシック"/>
      <family val="3"/>
      <charset val="128"/>
    </font>
    <font>
      <sz val="11"/>
      <color rgb="FFFF0000"/>
      <name val="ＭＳ Ｐゴシック"/>
      <family val="3"/>
      <charset val="128"/>
    </font>
    <font>
      <b/>
      <sz val="20"/>
      <name val="ＭＳ Ｐゴシック"/>
      <family val="3"/>
      <charset val="128"/>
    </font>
    <font>
      <b/>
      <sz val="14"/>
      <name val="ＭＳ Ｐゴシック"/>
      <family val="3"/>
      <charset val="128"/>
    </font>
    <font>
      <b/>
      <sz val="14"/>
      <color rgb="FFFF0000"/>
      <name val="ＭＳ Ｐゴシック"/>
      <family val="3"/>
      <charset val="128"/>
    </font>
    <font>
      <sz val="11"/>
      <color theme="1"/>
      <name val="ＭＳ Ｐゴシック"/>
      <family val="3"/>
      <charset val="128"/>
      <scheme val="minor"/>
    </font>
    <font>
      <b/>
      <sz val="20"/>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b/>
      <sz val="14"/>
      <name val="ＭＳ Ｐゴシック"/>
      <family val="3"/>
      <charset val="128"/>
      <scheme val="minor"/>
    </font>
    <font>
      <sz val="14"/>
      <name val="ＭＳ Ｐゴシック"/>
      <family val="3"/>
      <charset val="128"/>
      <scheme val="minor"/>
    </font>
    <font>
      <sz val="12"/>
      <color rgb="FFFF0000"/>
      <name val="ＭＳ Ｐゴシック"/>
      <family val="3"/>
      <charset val="128"/>
      <scheme val="minor"/>
    </font>
    <font>
      <sz val="11"/>
      <color theme="1"/>
      <name val="ＭＳ Ｐ明朝"/>
      <family val="1"/>
      <charset val="128"/>
    </font>
    <font>
      <sz val="11"/>
      <color theme="1"/>
      <name val="ＭＳ Ｐゴシック"/>
      <family val="3"/>
      <charset val="128"/>
    </font>
    <font>
      <sz val="9"/>
      <color theme="1"/>
      <name val="ＭＳ 明朝"/>
      <family val="1"/>
      <charset val="128"/>
    </font>
    <font>
      <sz val="6"/>
      <name val="ＭＳ Ｐゴシック"/>
      <family val="3"/>
      <charset val="128"/>
      <scheme val="minor"/>
    </font>
    <font>
      <b/>
      <u/>
      <sz val="12"/>
      <color rgb="FFFF0000"/>
      <name val="ＭＳ Ｐゴシック"/>
      <family val="3"/>
      <charset val="128"/>
    </font>
    <font>
      <sz val="6"/>
      <name val="ＭＳ Ｐゴシック"/>
      <family val="2"/>
      <charset val="128"/>
      <scheme val="minor"/>
    </font>
    <font>
      <sz val="11"/>
      <color theme="1"/>
      <name val="ＭＳ Ｐゴシック"/>
      <family val="2"/>
      <scheme val="minor"/>
    </font>
    <font>
      <sz val="12"/>
      <color theme="1"/>
      <name val="ＭＳ Ｐゴシック"/>
      <family val="2"/>
      <scheme val="minor"/>
    </font>
    <font>
      <b/>
      <u/>
      <sz val="14"/>
      <color rgb="FFFF0000"/>
      <name val="ＭＳ Ｐゴシック"/>
      <family val="3"/>
      <charset val="128"/>
    </font>
    <font>
      <sz val="14"/>
      <color theme="1"/>
      <name val="ＭＳ Ｐゴシック"/>
      <family val="2"/>
      <scheme val="minor"/>
    </font>
    <font>
      <b/>
      <u/>
      <sz val="14"/>
      <color theme="1"/>
      <name val="ＭＳ Ｐゴシック"/>
      <family val="3"/>
      <charset val="128"/>
      <scheme val="minor"/>
    </font>
    <font>
      <sz val="14"/>
      <name val="ＭＳ ゴシック"/>
      <family val="3"/>
      <charset val="128"/>
    </font>
    <font>
      <sz val="18"/>
      <name val="ＭＳ Ｐ明朝"/>
      <family val="1"/>
      <charset val="128"/>
    </font>
    <font>
      <b/>
      <sz val="16"/>
      <name val="ＭＳ Ｐ明朝"/>
      <family val="1"/>
      <charset val="128"/>
    </font>
    <font>
      <b/>
      <sz val="16"/>
      <color rgb="FF0070C0"/>
      <name val="ＭＳ Ｐ明朝"/>
      <family val="1"/>
      <charset val="128"/>
    </font>
    <font>
      <sz val="16"/>
      <name val="HGPｺﾞｼｯｸE"/>
      <family val="3"/>
      <charset val="128"/>
    </font>
    <font>
      <sz val="11"/>
      <color indexed="12"/>
      <name val="ＭＳ Ｐ明朝"/>
      <family val="1"/>
      <charset val="128"/>
    </font>
    <font>
      <b/>
      <sz val="14"/>
      <color indexed="10"/>
      <name val="ＭＳ Ｐゴシック"/>
      <family val="3"/>
      <charset val="128"/>
    </font>
    <font>
      <sz val="11"/>
      <color rgb="FF0070C0"/>
      <name val="ＭＳ Ｐゴシック"/>
      <family val="3"/>
      <charset val="128"/>
    </font>
    <font>
      <sz val="18"/>
      <name val="ＭＳ Ｐゴシック"/>
      <family val="3"/>
      <charset val="128"/>
    </font>
    <font>
      <b/>
      <u/>
      <sz val="10.5"/>
      <name val="ＭＳ 明朝"/>
      <family val="1"/>
      <charset val="128"/>
    </font>
    <font>
      <sz val="10.5"/>
      <name val="ＭＳ 明朝"/>
      <family val="1"/>
      <charset val="128"/>
    </font>
    <font>
      <strike/>
      <sz val="11"/>
      <color theme="1"/>
      <name val="ＭＳ Ｐゴシック"/>
      <family val="3"/>
      <charset val="128"/>
    </font>
    <font>
      <sz val="10"/>
      <color theme="1"/>
      <name val="ＭＳ Ｐゴシック"/>
      <family val="3"/>
      <charset val="128"/>
    </font>
    <font>
      <sz val="11"/>
      <color theme="1"/>
      <name val="ＭＳ ゴシック"/>
      <family val="3"/>
      <charset val="128"/>
    </font>
    <font>
      <b/>
      <sz val="11"/>
      <color theme="1"/>
      <name val="ＭＳ 明朝"/>
      <family val="1"/>
      <charset val="128"/>
    </font>
    <font>
      <sz val="9"/>
      <color theme="1"/>
      <name val="ＭＳ Ｐゴシック"/>
      <family val="3"/>
      <charset val="128"/>
    </font>
    <font>
      <sz val="11"/>
      <color rgb="FFFF0000"/>
      <name val="ＭＳ Ｐ明朝"/>
      <family val="1"/>
      <charset val="128"/>
    </font>
    <font>
      <u/>
      <sz val="11"/>
      <color theme="10"/>
      <name val="ＭＳ Ｐゴシック"/>
      <family val="3"/>
      <charset val="128"/>
    </font>
    <font>
      <sz val="10"/>
      <color theme="1"/>
      <name val="HG丸ｺﾞｼｯｸM-PRO"/>
      <family val="3"/>
      <charset val="128"/>
    </font>
    <font>
      <strike/>
      <sz val="11"/>
      <color rgb="FF0070C0"/>
      <name val="ＭＳ Ｐゴシック"/>
      <family val="3"/>
      <charset val="128"/>
    </font>
    <font>
      <strike/>
      <sz val="11"/>
      <color rgb="FFFF0000"/>
      <name val="ＭＳ Ｐゴシック"/>
      <family val="3"/>
      <charset val="128"/>
    </font>
    <font>
      <sz val="10"/>
      <color indexed="81"/>
      <name val="MS P ゴシック"/>
      <family val="3"/>
      <charset val="128"/>
    </font>
    <font>
      <sz val="10"/>
      <color indexed="10"/>
      <name val="MS P ゴシック"/>
      <family val="3"/>
      <charset val="128"/>
    </font>
    <font>
      <b/>
      <sz val="9"/>
      <name val="ＭＳ ゴシック"/>
      <family val="3"/>
      <charset val="128"/>
    </font>
    <font>
      <b/>
      <sz val="9"/>
      <color indexed="10"/>
      <name val="ＭＳ 明朝"/>
      <family val="1"/>
      <charset val="128"/>
    </font>
    <font>
      <sz val="9"/>
      <color indexed="10"/>
      <name val="ＭＳ 明朝"/>
      <family val="1"/>
      <charset val="128"/>
    </font>
    <font>
      <sz val="9"/>
      <color indexed="12"/>
      <name val="ＭＳ 明朝"/>
      <family val="1"/>
      <charset val="128"/>
    </font>
    <font>
      <sz val="9"/>
      <color rgb="FF00B050"/>
      <name val="ＭＳ 明朝"/>
      <family val="1"/>
      <charset val="128"/>
    </font>
    <font>
      <sz val="11"/>
      <color indexed="17"/>
      <name val="ＭＳ ゴシック"/>
      <family val="3"/>
      <charset val="128"/>
    </font>
    <font>
      <sz val="11"/>
      <color indexed="10"/>
      <name val="ＭＳ ゴシック"/>
      <family val="3"/>
      <charset val="128"/>
    </font>
    <font>
      <sz val="10"/>
      <color indexed="12"/>
      <name val="ＭＳ 明朝"/>
      <family val="1"/>
      <charset val="128"/>
    </font>
    <font>
      <sz val="10"/>
      <color theme="1"/>
      <name val="ＭＳ Ｐ明朝"/>
      <family val="1"/>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b/>
      <sz val="9"/>
      <color indexed="81"/>
      <name val="MS P ゴシック"/>
      <family val="3"/>
      <charset val="128"/>
    </font>
    <font>
      <sz val="9"/>
      <color indexed="81"/>
      <name val="MS P ゴシック"/>
      <family val="3"/>
      <charset val="128"/>
    </font>
    <font>
      <sz val="11"/>
      <color theme="0" tint="-0.499984740745262"/>
      <name val="ＭＳ Ｐゴシック"/>
      <family val="3"/>
      <charset val="128"/>
    </font>
    <font>
      <sz val="11"/>
      <color rgb="FF0070C0"/>
      <name val="ＭＳ 明朝"/>
      <family val="1"/>
      <charset val="128"/>
    </font>
    <font>
      <strike/>
      <sz val="10"/>
      <name val="ＭＳ Ｐゴシック"/>
      <family val="3"/>
      <charset val="128"/>
    </font>
    <font>
      <b/>
      <sz val="12"/>
      <name val="ＭＳ Ｐゴシック"/>
      <family val="3"/>
      <charset val="128"/>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65"/>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FF99"/>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CCFFCC"/>
        <bgColor indexed="64"/>
      </patternFill>
    </fill>
    <fill>
      <patternFill patternType="solid">
        <fgColor rgb="FFCCFFFF"/>
        <bgColor indexed="64"/>
      </patternFill>
    </fill>
    <fill>
      <patternFill patternType="solid">
        <fgColor theme="2" tint="-0.499984740745262"/>
        <bgColor indexed="64"/>
      </patternFill>
    </fill>
    <fill>
      <patternFill patternType="solid">
        <fgColor theme="9" tint="0.39997558519241921"/>
        <bgColor indexed="64"/>
      </patternFill>
    </fill>
    <fill>
      <patternFill patternType="solid">
        <fgColor indexed="42"/>
        <bgColor indexed="64"/>
      </patternFill>
    </fill>
  </fills>
  <borders count="41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thin">
        <color indexed="64"/>
      </left>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right style="double">
        <color indexed="64"/>
      </right>
      <top/>
      <bottom style="thin">
        <color indexed="64"/>
      </bottom>
      <diagonal/>
    </border>
    <border>
      <left style="thin">
        <color indexed="64"/>
      </left>
      <right style="thin">
        <color indexed="64"/>
      </right>
      <top/>
      <bottom style="hair">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dotted">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top/>
      <bottom style="dotted">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medium">
        <color indexed="64"/>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indexed="64"/>
      </left>
      <right/>
      <top style="thin">
        <color indexed="64"/>
      </top>
      <bottom style="dotted">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dotted">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dotted">
        <color indexed="64"/>
      </bottom>
      <diagonal/>
    </border>
    <border>
      <left/>
      <right style="thin">
        <color indexed="64"/>
      </right>
      <top style="dotted">
        <color indexed="64"/>
      </top>
      <bottom style="double">
        <color indexed="64"/>
      </bottom>
      <diagonal/>
    </border>
    <border>
      <left/>
      <right/>
      <top style="double">
        <color indexed="64"/>
      </top>
      <bottom/>
      <diagonal/>
    </border>
    <border>
      <left/>
      <right/>
      <top/>
      <bottom style="double">
        <color indexed="64"/>
      </bottom>
      <diagonal/>
    </border>
    <border>
      <left/>
      <right style="double">
        <color indexed="64"/>
      </right>
      <top/>
      <bottom style="double">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double">
        <color indexed="64"/>
      </right>
      <top style="thin">
        <color indexed="64"/>
      </top>
      <bottom/>
      <diagonal/>
    </border>
    <border>
      <left style="double">
        <color indexed="64"/>
      </left>
      <right style="thin">
        <color indexed="64"/>
      </right>
      <top/>
      <bottom style="double">
        <color indexed="64"/>
      </bottom>
      <diagonal/>
    </border>
    <border>
      <left/>
      <right/>
      <top style="hair">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right/>
      <top style="thin">
        <color indexed="64"/>
      </top>
      <bottom style="hair">
        <color indexed="64"/>
      </bottom>
      <diagonal/>
    </border>
    <border>
      <left style="dotted">
        <color indexed="64"/>
      </left>
      <right style="dotted">
        <color indexed="64"/>
      </right>
      <top style="dotted">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thin">
        <color indexed="64"/>
      </left>
      <right style="thin">
        <color indexed="64"/>
      </right>
      <top style="dotted">
        <color indexed="64"/>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thin">
        <color indexed="8"/>
      </left>
      <right style="thin">
        <color indexed="8"/>
      </right>
      <top/>
      <bottom/>
      <diagonal/>
    </border>
    <border>
      <left style="thin">
        <color indexed="8"/>
      </left>
      <right style="thin">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double">
        <color indexed="8"/>
      </left>
      <right/>
      <top style="medium">
        <color indexed="8"/>
      </top>
      <bottom style="thin">
        <color indexed="8"/>
      </bottom>
      <diagonal/>
    </border>
    <border>
      <left style="thin">
        <color indexed="8"/>
      </left>
      <right style="thin">
        <color indexed="8"/>
      </right>
      <top style="thin">
        <color indexed="8"/>
      </top>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thin">
        <color indexed="8"/>
      </left>
      <right style="double">
        <color indexed="8"/>
      </right>
      <top/>
      <bottom/>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right style="thin">
        <color indexed="8"/>
      </right>
      <top style="double">
        <color indexed="8"/>
      </top>
      <bottom/>
      <diagonal/>
    </border>
    <border>
      <left/>
      <right style="thin">
        <color indexed="8"/>
      </right>
      <top/>
      <bottom style="double">
        <color indexed="8"/>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double">
        <color indexed="8"/>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medium">
        <color indexed="64"/>
      </left>
      <right style="double">
        <color indexed="64"/>
      </right>
      <top/>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uble">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style="double">
        <color indexed="64"/>
      </bottom>
      <diagonal/>
    </border>
    <border>
      <left/>
      <right style="dotted">
        <color indexed="64"/>
      </right>
      <top/>
      <bottom style="double">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dotted">
        <color indexed="64"/>
      </right>
      <top/>
      <bottom style="double">
        <color indexed="64"/>
      </bottom>
      <diagonal/>
    </border>
    <border>
      <left style="dotted">
        <color indexed="64"/>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diagonalUp="1">
      <left/>
      <right/>
      <top style="double">
        <color indexed="64"/>
      </top>
      <bottom style="double">
        <color indexed="64"/>
      </bottom>
      <diagonal style="thin">
        <color indexed="64"/>
      </diagonal>
    </border>
    <border diagonalUp="1">
      <left style="dotted">
        <color indexed="64"/>
      </left>
      <right style="dotted">
        <color indexed="64"/>
      </right>
      <top style="double">
        <color indexed="64"/>
      </top>
      <bottom/>
      <diagonal style="thin">
        <color indexed="64"/>
      </diagonal>
    </border>
    <border diagonalUp="1">
      <left style="dotted">
        <color indexed="64"/>
      </left>
      <right style="medium">
        <color indexed="64"/>
      </right>
      <top style="double">
        <color indexed="64"/>
      </top>
      <bottom/>
      <diagonal style="thin">
        <color indexed="64"/>
      </diagonal>
    </border>
    <border>
      <left style="medium">
        <color indexed="64"/>
      </left>
      <right/>
      <top style="double">
        <color indexed="64"/>
      </top>
      <bottom style="thin">
        <color indexed="64"/>
      </bottom>
      <diagonal/>
    </border>
    <border>
      <left/>
      <right style="dotted">
        <color indexed="64"/>
      </right>
      <top style="double">
        <color indexed="64"/>
      </top>
      <bottom style="thin">
        <color indexed="64"/>
      </bottom>
      <diagonal/>
    </border>
    <border>
      <left/>
      <right style="dotted">
        <color indexed="64"/>
      </right>
      <top/>
      <bottom style="thin">
        <color indexed="64"/>
      </bottom>
      <diagonal/>
    </border>
    <border>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right style="double">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style="thin">
        <color indexed="64"/>
      </bottom>
      <diagonal/>
    </border>
    <border diagonalUp="1">
      <left style="dotted">
        <color indexed="64"/>
      </left>
      <right style="thin">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dotted">
        <color indexed="64"/>
      </right>
      <top/>
      <bottom style="thin">
        <color indexed="64"/>
      </bottom>
      <diagonal style="thin">
        <color indexed="64"/>
      </diagonal>
    </border>
    <border diagonalUp="1">
      <left/>
      <right style="dotted">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right style="double">
        <color indexed="64"/>
      </right>
      <top/>
      <bottom style="medium">
        <color indexed="64"/>
      </bottom>
      <diagonal/>
    </border>
    <border>
      <left/>
      <right style="dotted">
        <color indexed="64"/>
      </right>
      <top/>
      <bottom style="medium">
        <color indexed="64"/>
      </bottom>
      <diagonal/>
    </border>
    <border>
      <left style="dotted">
        <color indexed="64"/>
      </left>
      <right style="dotted">
        <color indexed="64"/>
      </right>
      <top/>
      <bottom style="medium">
        <color indexed="64"/>
      </bottom>
      <diagonal/>
    </border>
    <border diagonalUp="1">
      <left style="thin">
        <color indexed="64"/>
      </left>
      <right style="dotted">
        <color indexed="64"/>
      </right>
      <top/>
      <bottom style="medium">
        <color indexed="64"/>
      </bottom>
      <diagonal style="thin">
        <color indexed="64"/>
      </diagonal>
    </border>
    <border diagonalUp="1">
      <left style="dotted">
        <color indexed="64"/>
      </left>
      <right style="dotted">
        <color indexed="64"/>
      </right>
      <top/>
      <bottom style="medium">
        <color indexed="64"/>
      </bottom>
      <diagonal style="thin">
        <color indexed="64"/>
      </diagonal>
    </border>
    <border diagonalUp="1">
      <left style="dotted">
        <color indexed="64"/>
      </left>
      <right style="medium">
        <color indexed="64"/>
      </right>
      <top/>
      <bottom style="medium">
        <color indexed="64"/>
      </bottom>
      <diagonal style="thin">
        <color indexed="64"/>
      </diagonal>
    </border>
    <border>
      <left/>
      <right style="mediumDashed">
        <color indexed="64"/>
      </right>
      <top/>
      <bottom style="medium">
        <color indexed="64"/>
      </bottom>
      <diagonal/>
    </border>
    <border>
      <left style="mediumDashed">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dotted">
        <color indexed="64"/>
      </left>
      <right/>
      <top style="thin">
        <color indexed="64"/>
      </top>
      <bottom style="double">
        <color indexed="64"/>
      </bottom>
      <diagonal/>
    </border>
    <border>
      <left style="mediumDashed">
        <color indexed="64"/>
      </left>
      <right style="dotted">
        <color indexed="64"/>
      </right>
      <top style="thin">
        <color indexed="64"/>
      </top>
      <bottom style="double">
        <color indexed="64"/>
      </bottom>
      <diagonal/>
    </border>
    <border>
      <left style="dotted">
        <color indexed="64"/>
      </left>
      <right/>
      <top style="double">
        <color indexed="64"/>
      </top>
      <bottom style="thin">
        <color indexed="64"/>
      </bottom>
      <diagonal/>
    </border>
    <border>
      <left style="mediumDashed">
        <color indexed="64"/>
      </left>
      <right style="dotted">
        <color indexed="64"/>
      </right>
      <top style="double">
        <color indexed="64"/>
      </top>
      <bottom style="thin">
        <color indexed="64"/>
      </bottom>
      <diagonal/>
    </border>
    <border>
      <left style="mediumDashed">
        <color indexed="64"/>
      </left>
      <right style="dotted">
        <color indexed="64"/>
      </right>
      <top style="thin">
        <color indexed="64"/>
      </top>
      <bottom style="thin">
        <color indexed="64"/>
      </bottom>
      <diagonal/>
    </border>
    <border>
      <left style="mediumDashed">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Dashed">
        <color indexed="64"/>
      </left>
      <right/>
      <top/>
      <bottom style="medium">
        <color indexed="64"/>
      </bottom>
      <diagonal/>
    </border>
    <border diagonalUp="1">
      <left style="dotted">
        <color indexed="64"/>
      </left>
      <right style="thin">
        <color indexed="64"/>
      </right>
      <top style="dotted">
        <color indexed="64"/>
      </top>
      <bottom style="dotted">
        <color indexed="64"/>
      </bottom>
      <diagonal style="thin">
        <color indexed="64"/>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bottom style="dotted">
        <color indexed="8"/>
      </bottom>
      <diagonal/>
    </border>
    <border>
      <left style="thin">
        <color indexed="8"/>
      </left>
      <right style="double">
        <color indexed="8"/>
      </right>
      <top/>
      <bottom style="dotted">
        <color indexed="8"/>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medium">
        <color indexed="64"/>
      </left>
      <right style="thin">
        <color indexed="64"/>
      </right>
      <top style="medium">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right style="medium">
        <color indexed="64"/>
      </right>
      <top style="double">
        <color indexed="64"/>
      </top>
      <bottom style="double">
        <color indexed="64"/>
      </bottom>
      <diagonal/>
    </border>
    <border>
      <left style="thin">
        <color indexed="64"/>
      </left>
      <right/>
      <top/>
      <bottom style="medium">
        <color indexed="64"/>
      </bottom>
      <diagonal/>
    </border>
    <border>
      <left style="hair">
        <color indexed="8"/>
      </left>
      <right style="thin">
        <color indexed="8"/>
      </right>
      <top style="thin">
        <color indexed="8"/>
      </top>
      <bottom/>
      <diagonal/>
    </border>
    <border>
      <left style="hair">
        <color indexed="8"/>
      </left>
      <right style="thin">
        <color indexed="8"/>
      </right>
      <top/>
      <bottom style="double">
        <color indexed="8"/>
      </bottom>
      <diagonal/>
    </border>
    <border>
      <left/>
      <right/>
      <top style="thin">
        <color auto="1"/>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dotted">
        <color indexed="64"/>
      </top>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bottom style="medium">
        <color indexed="64"/>
      </bottom>
      <diagonal/>
    </border>
  </borders>
  <cellStyleXfs count="61">
    <xf numFmtId="0" fontId="0" fillId="0" borderId="0">
      <alignment vertical="center"/>
    </xf>
    <xf numFmtId="0" fontId="27" fillId="2"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7" fillId="5" borderId="0" applyNumberFormat="0" applyBorder="0" applyAlignment="0" applyProtection="0">
      <alignment vertical="center"/>
    </xf>
    <xf numFmtId="0" fontId="27"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27" fillId="5" borderId="0" applyNumberFormat="0" applyBorder="0" applyAlignment="0" applyProtection="0">
      <alignment vertical="center"/>
    </xf>
    <xf numFmtId="0" fontId="27" fillId="8" borderId="0" applyNumberFormat="0" applyBorder="0" applyAlignment="0" applyProtection="0">
      <alignment vertical="center"/>
    </xf>
    <xf numFmtId="0" fontId="27" fillId="11" borderId="0" applyNumberFormat="0" applyBorder="0" applyAlignment="0" applyProtection="0">
      <alignment vertical="center"/>
    </xf>
    <xf numFmtId="0" fontId="34" fillId="12"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9" fontId="1" fillId="0" borderId="0" applyFont="0" applyFill="0" applyBorder="0" applyAlignment="0" applyProtection="0">
      <alignment vertical="center"/>
    </xf>
    <xf numFmtId="0" fontId="17"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7" fillId="0" borderId="0" applyFont="0" applyFill="0" applyBorder="0" applyAlignment="0" applyProtection="0">
      <alignment vertical="center"/>
    </xf>
    <xf numFmtId="38" fontId="17" fillId="0" borderId="0" applyFont="0" applyFill="0" applyBorder="0" applyAlignment="0" applyProtection="0"/>
    <xf numFmtId="0" fontId="41" fillId="0" borderId="5" applyNumberFormat="0" applyFill="0" applyAlignment="0" applyProtection="0">
      <alignment vertical="center"/>
    </xf>
    <xf numFmtId="0" fontId="42" fillId="0" borderId="6" applyNumberFormat="0" applyFill="0" applyAlignment="0" applyProtection="0">
      <alignment vertical="center"/>
    </xf>
    <xf numFmtId="0" fontId="43" fillId="0" borderId="7" applyNumberFormat="0" applyFill="0" applyAlignment="0" applyProtection="0">
      <alignment vertical="center"/>
    </xf>
    <xf numFmtId="0" fontId="43" fillId="0" borderId="0" applyNumberFormat="0" applyFill="0" applyBorder="0" applyAlignment="0" applyProtection="0">
      <alignment vertical="center"/>
    </xf>
    <xf numFmtId="0" fontId="44" fillId="0" borderId="8" applyNumberFormat="0" applyFill="0" applyAlignment="0" applyProtection="0">
      <alignment vertical="center"/>
    </xf>
    <xf numFmtId="0" fontId="45" fillId="23" borderId="9" applyNumberFormat="0" applyAlignment="0" applyProtection="0">
      <alignment vertical="center"/>
    </xf>
    <xf numFmtId="0" fontId="46" fillId="0" borderId="0" applyNumberFormat="0" applyFill="0" applyBorder="0" applyAlignment="0" applyProtection="0">
      <alignment vertical="center"/>
    </xf>
    <xf numFmtId="0" fontId="47" fillId="7" borderId="4" applyNumberFormat="0" applyAlignment="0" applyProtection="0">
      <alignment vertical="center"/>
    </xf>
    <xf numFmtId="0" fontId="27" fillId="0" borderId="0">
      <alignment vertical="center"/>
    </xf>
    <xf numFmtId="0" fontId="17" fillId="0" borderId="0"/>
    <xf numFmtId="0" fontId="1" fillId="0" borderId="0">
      <alignment vertical="center"/>
    </xf>
    <xf numFmtId="0" fontId="1" fillId="0" borderId="0"/>
    <xf numFmtId="0" fontId="1" fillId="0" borderId="0" applyFill="0"/>
    <xf numFmtId="0" fontId="17" fillId="0" borderId="0"/>
    <xf numFmtId="0" fontId="17" fillId="0" borderId="0"/>
    <xf numFmtId="0" fontId="48" fillId="4" borderId="0" applyNumberFormat="0" applyBorder="0" applyAlignment="0" applyProtection="0">
      <alignment vertical="center"/>
    </xf>
    <xf numFmtId="0" fontId="87" fillId="0" borderId="0"/>
    <xf numFmtId="0" fontId="87" fillId="0" borderId="0">
      <alignment vertical="center"/>
    </xf>
    <xf numFmtId="0" fontId="1" fillId="0" borderId="0"/>
    <xf numFmtId="0" fontId="101" fillId="0" borderId="0"/>
    <xf numFmtId="0" fontId="1" fillId="0" borderId="0"/>
    <xf numFmtId="0" fontId="123" fillId="0" borderId="0" applyNumberFormat="0" applyFill="0" applyBorder="0" applyAlignment="0" applyProtection="0">
      <alignment vertical="center"/>
    </xf>
    <xf numFmtId="0" fontId="1" fillId="0" borderId="0"/>
    <xf numFmtId="38" fontId="87" fillId="0" borderId="0" applyFont="0" applyFill="0" applyBorder="0" applyAlignment="0" applyProtection="0">
      <alignment vertical="center"/>
    </xf>
  </cellStyleXfs>
  <cellXfs count="2489">
    <xf numFmtId="0" fontId="0" fillId="0" borderId="0" xfId="0">
      <alignment vertical="center"/>
    </xf>
    <xf numFmtId="0" fontId="0" fillId="0" borderId="10" xfId="0" applyBorder="1">
      <alignment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 fillId="0" borderId="0" xfId="0" applyFont="1" applyBorder="1" applyAlignment="1">
      <alignment vertical="center"/>
    </xf>
    <xf numFmtId="0" fontId="1" fillId="0" borderId="15"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xf>
    <xf numFmtId="0" fontId="1" fillId="0" borderId="12" xfId="0" applyFont="1" applyBorder="1" applyAlignment="1">
      <alignment vertical="center"/>
    </xf>
    <xf numFmtId="0" fontId="1" fillId="0" borderId="14"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12" fillId="0" borderId="0" xfId="0" applyFont="1" applyAlignment="1">
      <alignment vertical="center"/>
    </xf>
    <xf numFmtId="0" fontId="12" fillId="0" borderId="19" xfId="0" applyFont="1" applyBorder="1" applyAlignment="1">
      <alignment horizontal="distributed" vertical="center"/>
    </xf>
    <xf numFmtId="0" fontId="12" fillId="0" borderId="20" xfId="0" applyFont="1" applyBorder="1" applyAlignment="1">
      <alignment horizontal="distributed" vertical="center"/>
    </xf>
    <xf numFmtId="0" fontId="12" fillId="0" borderId="21" xfId="0" applyFont="1" applyBorder="1" applyAlignment="1">
      <alignment horizontal="distributed" vertical="center"/>
    </xf>
    <xf numFmtId="0" fontId="12" fillId="0" borderId="22" xfId="0" applyFont="1" applyBorder="1" applyAlignment="1">
      <alignment horizontal="distributed" vertical="center"/>
    </xf>
    <xf numFmtId="0" fontId="12" fillId="0" borderId="19" xfId="0" applyFont="1" applyBorder="1" applyAlignment="1">
      <alignment vertical="center"/>
    </xf>
    <xf numFmtId="176" fontId="12" fillId="0" borderId="19" xfId="0" applyNumberFormat="1" applyFont="1" applyBorder="1" applyAlignment="1">
      <alignment vertical="center"/>
    </xf>
    <xf numFmtId="176" fontId="12" fillId="0" borderId="23" xfId="0" applyNumberFormat="1" applyFont="1" applyBorder="1" applyAlignment="1">
      <alignment vertical="center"/>
    </xf>
    <xf numFmtId="0" fontId="12" fillId="0" borderId="24" xfId="0" applyFont="1" applyBorder="1" applyAlignment="1">
      <alignment vertical="center"/>
    </xf>
    <xf numFmtId="176" fontId="12" fillId="0" borderId="25" xfId="0" applyNumberFormat="1" applyFont="1" applyBorder="1" applyAlignment="1">
      <alignment vertical="center"/>
    </xf>
    <xf numFmtId="176" fontId="12" fillId="0" borderId="26" xfId="0" applyNumberFormat="1" applyFont="1" applyBorder="1" applyAlignment="1">
      <alignment vertical="center"/>
    </xf>
    <xf numFmtId="0" fontId="0" fillId="0" borderId="18" xfId="0" applyBorder="1" applyAlignment="1">
      <alignment vertical="center" shrinkToFit="1"/>
    </xf>
    <xf numFmtId="176" fontId="12" fillId="0" borderId="17" xfId="0" applyNumberFormat="1" applyFont="1" applyBorder="1" applyAlignment="1">
      <alignment vertical="center"/>
    </xf>
    <xf numFmtId="0" fontId="23" fillId="0" borderId="0" xfId="0" applyFont="1" applyAlignment="1">
      <alignment vertical="center"/>
    </xf>
    <xf numFmtId="0" fontId="1" fillId="0" borderId="0" xfId="0" applyFont="1">
      <alignment vertical="center"/>
    </xf>
    <xf numFmtId="0" fontId="26" fillId="0" borderId="16" xfId="0" applyFont="1" applyBorder="1" applyAlignment="1">
      <alignment vertical="center"/>
    </xf>
    <xf numFmtId="0" fontId="26" fillId="0" borderId="15" xfId="0" applyFont="1" applyBorder="1" applyAlignment="1">
      <alignment vertical="center"/>
    </xf>
    <xf numFmtId="0" fontId="26" fillId="0" borderId="11" xfId="0" applyFont="1" applyFill="1" applyBorder="1" applyAlignment="1">
      <alignment vertical="center"/>
    </xf>
    <xf numFmtId="0" fontId="26" fillId="0" borderId="0" xfId="0" applyFont="1" applyAlignment="1">
      <alignment vertical="center"/>
    </xf>
    <xf numFmtId="0" fontId="4" fillId="0" borderId="11" xfId="0" applyFont="1" applyFill="1" applyBorder="1" applyAlignment="1">
      <alignment horizontal="center" vertical="center"/>
    </xf>
    <xf numFmtId="0" fontId="1" fillId="0" borderId="27" xfId="0" applyFont="1" applyBorder="1">
      <alignment vertical="center"/>
    </xf>
    <xf numFmtId="0" fontId="7" fillId="0" borderId="18" xfId="0" applyFont="1" applyBorder="1">
      <alignment vertical="center"/>
    </xf>
    <xf numFmtId="0" fontId="26" fillId="0" borderId="0" xfId="0" applyFont="1">
      <alignment vertical="center"/>
    </xf>
    <xf numFmtId="0" fontId="26" fillId="0" borderId="29" xfId="0" applyFont="1" applyBorder="1">
      <alignment vertical="center"/>
    </xf>
    <xf numFmtId="0" fontId="7" fillId="24" borderId="18" xfId="0" applyFont="1" applyFill="1" applyBorder="1" applyAlignment="1">
      <alignment horizontal="center" vertical="center"/>
    </xf>
    <xf numFmtId="0" fontId="4" fillId="24" borderId="19" xfId="0" applyFont="1" applyFill="1" applyBorder="1" applyAlignment="1">
      <alignment horizontal="center" vertical="center"/>
    </xf>
    <xf numFmtId="0" fontId="7" fillId="24" borderId="18"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12" xfId="0" applyFont="1" applyFill="1" applyBorder="1" applyAlignment="1">
      <alignment horizontal="center" vertical="center"/>
    </xf>
    <xf numFmtId="0" fontId="26" fillId="0" borderId="0" xfId="0" applyFont="1" applyBorder="1">
      <alignment vertical="center"/>
    </xf>
    <xf numFmtId="0" fontId="26" fillId="0" borderId="12" xfId="0" applyFont="1" applyBorder="1">
      <alignment vertical="center"/>
    </xf>
    <xf numFmtId="0" fontId="4" fillId="0" borderId="0" xfId="0" applyFont="1" applyFill="1" applyBorder="1" applyAlignment="1">
      <alignment horizontal="left" vertical="center" wrapText="1"/>
    </xf>
    <xf numFmtId="0" fontId="26" fillId="0" borderId="11" xfId="0" applyFont="1" applyBorder="1">
      <alignment vertical="center"/>
    </xf>
    <xf numFmtId="0" fontId="26" fillId="0" borderId="0" xfId="0" applyFont="1" applyBorder="1" applyAlignment="1">
      <alignment vertical="center"/>
    </xf>
    <xf numFmtId="0" fontId="26" fillId="0" borderId="12" xfId="0" applyFont="1" applyBorder="1" applyAlignment="1">
      <alignment vertical="center"/>
    </xf>
    <xf numFmtId="0" fontId="26" fillId="0" borderId="11" xfId="0" applyFont="1" applyBorder="1" applyAlignment="1">
      <alignment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29" xfId="0" applyFont="1" applyBorder="1">
      <alignment vertical="center"/>
    </xf>
    <xf numFmtId="0" fontId="1" fillId="0" borderId="11" xfId="0" applyFont="1" applyFill="1" applyBorder="1" applyAlignment="1">
      <alignment vertical="center"/>
    </xf>
    <xf numFmtId="0" fontId="1" fillId="0" borderId="0" xfId="0" applyFont="1" applyFill="1" applyBorder="1" applyAlignment="1">
      <alignment vertical="center"/>
    </xf>
    <xf numFmtId="0" fontId="1" fillId="0" borderId="12" xfId="0" applyFont="1" applyFill="1" applyBorder="1" applyAlignment="1">
      <alignment vertical="center"/>
    </xf>
    <xf numFmtId="0" fontId="7" fillId="0" borderId="29" xfId="0" applyFont="1" applyBorder="1" applyAlignment="1">
      <alignment horizontal="right" vertical="center"/>
    </xf>
    <xf numFmtId="0" fontId="26" fillId="0" borderId="0" xfId="0" applyFont="1" applyFill="1" applyBorder="1" applyAlignment="1">
      <alignment vertical="center"/>
    </xf>
    <xf numFmtId="0" fontId="26" fillId="0" borderId="12" xfId="0" applyFont="1" applyFill="1" applyBorder="1" applyAlignment="1">
      <alignment vertical="center"/>
    </xf>
    <xf numFmtId="0" fontId="26" fillId="0" borderId="27" xfId="0" applyFont="1" applyBorder="1" applyAlignment="1">
      <alignment horizontal="left" vertical="center"/>
    </xf>
    <xf numFmtId="0" fontId="26" fillId="0" borderId="16" xfId="0" applyFont="1" applyFill="1" applyBorder="1" applyAlignment="1">
      <alignment vertical="center"/>
    </xf>
    <xf numFmtId="0" fontId="26" fillId="0" borderId="15" xfId="0" applyFont="1" applyFill="1" applyBorder="1" applyAlignment="1">
      <alignment vertical="center"/>
    </xf>
    <xf numFmtId="0" fontId="26" fillId="0" borderId="30" xfId="0" applyFont="1" applyBorder="1">
      <alignment vertical="center"/>
    </xf>
    <xf numFmtId="0" fontId="1" fillId="0" borderId="27" xfId="0" applyFont="1" applyBorder="1" applyAlignment="1">
      <alignment horizontal="left" vertical="center"/>
    </xf>
    <xf numFmtId="0" fontId="1" fillId="0" borderId="16" xfId="0" applyFont="1" applyBorder="1">
      <alignment vertical="center"/>
    </xf>
    <xf numFmtId="0" fontId="1" fillId="0" borderId="15" xfId="0" applyFont="1" applyBorder="1">
      <alignment vertical="center"/>
    </xf>
    <xf numFmtId="0" fontId="1" fillId="0" borderId="11" xfId="0" applyFont="1" applyBorder="1">
      <alignment vertical="center"/>
    </xf>
    <xf numFmtId="0" fontId="1" fillId="0" borderId="0" xfId="0" applyFont="1" applyBorder="1">
      <alignment vertical="center"/>
    </xf>
    <xf numFmtId="0" fontId="1" fillId="0" borderId="12" xfId="0" applyFont="1" applyBorder="1">
      <alignment vertical="center"/>
    </xf>
    <xf numFmtId="0" fontId="26" fillId="0" borderId="27" xfId="0" applyFont="1" applyBorder="1">
      <alignment vertical="center"/>
    </xf>
    <xf numFmtId="0" fontId="1" fillId="0" borderId="0" xfId="0" applyFont="1" applyFill="1" applyBorder="1">
      <alignment vertical="center"/>
    </xf>
    <xf numFmtId="0" fontId="1" fillId="0" borderId="12" xfId="0" applyFont="1" applyFill="1" applyBorder="1">
      <alignment vertical="center"/>
    </xf>
    <xf numFmtId="0" fontId="1" fillId="0" borderId="11" xfId="0" applyFont="1" applyFill="1" applyBorder="1" applyAlignment="1">
      <alignment horizontal="left" vertical="center"/>
    </xf>
    <xf numFmtId="0" fontId="0" fillId="0" borderId="16" xfId="0" applyBorder="1">
      <alignment vertical="center"/>
    </xf>
    <xf numFmtId="0" fontId="0" fillId="0" borderId="15" xfId="0" applyBorder="1">
      <alignment vertical="center"/>
    </xf>
    <xf numFmtId="0" fontId="1" fillId="0" borderId="13" xfId="0" applyFont="1" applyFill="1" applyBorder="1" applyAlignment="1">
      <alignment horizontal="left" vertical="center"/>
    </xf>
    <xf numFmtId="0" fontId="1" fillId="0" borderId="31" xfId="0" applyFont="1" applyFill="1" applyBorder="1" applyAlignment="1">
      <alignment horizontal="left" vertical="center"/>
    </xf>
    <xf numFmtId="0" fontId="1" fillId="0" borderId="14" xfId="0" applyFont="1" applyFill="1" applyBorder="1" applyAlignment="1">
      <alignment horizontal="left" vertical="center"/>
    </xf>
    <xf numFmtId="0" fontId="28" fillId="0" borderId="0" xfId="0" applyFont="1">
      <alignment vertical="center"/>
    </xf>
    <xf numFmtId="0" fontId="0" fillId="0" borderId="0" xfId="0" applyBorder="1" applyAlignment="1">
      <alignment horizontal="center"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6" xfId="0" applyFont="1" applyBorder="1" applyAlignment="1">
      <alignment vertical="center"/>
    </xf>
    <xf numFmtId="0" fontId="1" fillId="0" borderId="35" xfId="0" applyFont="1" applyBorder="1" applyAlignment="1">
      <alignment vertical="center"/>
    </xf>
    <xf numFmtId="0" fontId="1" fillId="0" borderId="38" xfId="0" applyFont="1" applyBorder="1" applyAlignment="1">
      <alignment vertical="center"/>
    </xf>
    <xf numFmtId="0" fontId="1" fillId="0" borderId="37" xfId="0" applyFont="1" applyBorder="1" applyAlignment="1">
      <alignment vertical="center"/>
    </xf>
    <xf numFmtId="0" fontId="1" fillId="0" borderId="39" xfId="0" applyFont="1" applyBorder="1" applyAlignment="1">
      <alignment vertical="center"/>
    </xf>
    <xf numFmtId="0" fontId="1" fillId="0" borderId="19"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shrinkToFit="1"/>
    </xf>
    <xf numFmtId="0" fontId="1" fillId="0" borderId="42" xfId="0" applyFont="1" applyBorder="1" applyAlignment="1">
      <alignment vertical="center"/>
    </xf>
    <xf numFmtId="0" fontId="1" fillId="0" borderId="43" xfId="0" applyFont="1" applyBorder="1" applyAlignment="1">
      <alignment vertical="center"/>
    </xf>
    <xf numFmtId="0" fontId="1" fillId="0" borderId="18" xfId="0" applyFont="1" applyFill="1" applyBorder="1" applyAlignment="1">
      <alignment vertical="center"/>
    </xf>
    <xf numFmtId="0" fontId="1" fillId="0" borderId="40" xfId="0" applyFont="1" applyFill="1" applyBorder="1" applyAlignment="1">
      <alignment vertical="center"/>
    </xf>
    <xf numFmtId="0" fontId="1" fillId="0" borderId="17" xfId="0" applyFont="1" applyFill="1" applyBorder="1" applyAlignment="1">
      <alignment vertical="center"/>
    </xf>
    <xf numFmtId="0" fontId="1" fillId="0" borderId="44" xfId="0" applyFont="1" applyBorder="1" applyAlignment="1">
      <alignment vertical="center"/>
    </xf>
    <xf numFmtId="176" fontId="0" fillId="0" borderId="44" xfId="0" applyNumberFormat="1" applyBorder="1" applyAlignme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184" fontId="0" fillId="0" borderId="35" xfId="0" applyNumberFormat="1" applyBorder="1" applyAlignment="1">
      <alignment vertical="center"/>
    </xf>
    <xf numFmtId="184" fontId="0" fillId="0" borderId="15" xfId="0" applyNumberFormat="1" applyBorder="1" applyAlignment="1">
      <alignment vertical="center"/>
    </xf>
    <xf numFmtId="184" fontId="0" fillId="0" borderId="16" xfId="0" applyNumberFormat="1" applyBorder="1" applyAlignment="1">
      <alignment vertical="center"/>
    </xf>
    <xf numFmtId="0" fontId="0" fillId="0" borderId="49" xfId="0" applyBorder="1" applyAlignment="1">
      <alignment vertical="center"/>
    </xf>
    <xf numFmtId="184" fontId="0" fillId="0" borderId="37" xfId="0" applyNumberFormat="1" applyBorder="1" applyAlignment="1">
      <alignment vertical="center"/>
    </xf>
    <xf numFmtId="184" fontId="0" fillId="0" borderId="12" xfId="0" applyNumberFormat="1" applyBorder="1" applyAlignment="1">
      <alignment vertical="center"/>
    </xf>
    <xf numFmtId="184" fontId="0" fillId="0" borderId="0" xfId="0" applyNumberFormat="1" applyBorder="1" applyAlignment="1">
      <alignment vertical="center"/>
    </xf>
    <xf numFmtId="184" fontId="0" fillId="0" borderId="50" xfId="0" applyNumberFormat="1" applyBorder="1" applyAlignment="1">
      <alignment vertical="center"/>
    </xf>
    <xf numFmtId="184" fontId="0" fillId="0" borderId="51" xfId="0" applyNumberFormat="1" applyBorder="1" applyAlignment="1">
      <alignment horizontal="center" vertical="center"/>
    </xf>
    <xf numFmtId="184" fontId="0" fillId="0" borderId="52" xfId="0" applyNumberFormat="1" applyBorder="1" applyAlignment="1">
      <alignment vertical="center"/>
    </xf>
    <xf numFmtId="0" fontId="0" fillId="0" borderId="53" xfId="0" applyBorder="1" applyAlignment="1">
      <alignment vertical="center"/>
    </xf>
    <xf numFmtId="184" fontId="0" fillId="0" borderId="0" xfId="0" applyNumberFormat="1" applyBorder="1" applyAlignment="1">
      <alignment horizontal="center" vertical="center"/>
    </xf>
    <xf numFmtId="0" fontId="0" fillId="0" borderId="31" xfId="0" applyBorder="1">
      <alignment vertical="center"/>
    </xf>
    <xf numFmtId="176" fontId="1" fillId="0" borderId="0" xfId="47" applyNumberFormat="1">
      <alignment vertical="center"/>
    </xf>
    <xf numFmtId="0" fontId="18" fillId="25" borderId="0" xfId="48" applyFont="1" applyFill="1" applyAlignment="1">
      <alignment vertical="center"/>
    </xf>
    <xf numFmtId="0" fontId="18" fillId="0" borderId="0" xfId="48" applyFont="1" applyAlignment="1">
      <alignment vertical="center"/>
    </xf>
    <xf numFmtId="176" fontId="1" fillId="0" borderId="0" xfId="47" applyNumberFormat="1" applyAlignment="1">
      <alignment horizontal="distributed"/>
    </xf>
    <xf numFmtId="176" fontId="1" fillId="0" borderId="16" xfId="47" applyNumberFormat="1" applyBorder="1" applyAlignment="1">
      <alignment horizontal="distributed"/>
    </xf>
    <xf numFmtId="176" fontId="1" fillId="0" borderId="15" xfId="47" applyNumberFormat="1" applyBorder="1" applyAlignment="1">
      <alignment horizontal="distributed"/>
    </xf>
    <xf numFmtId="176" fontId="1" fillId="0" borderId="27" xfId="47" applyNumberFormat="1" applyBorder="1" applyAlignment="1">
      <alignment horizontal="distributed"/>
    </xf>
    <xf numFmtId="176" fontId="1" fillId="0" borderId="11" xfId="47" applyNumberFormat="1" applyBorder="1" applyAlignment="1">
      <alignment horizontal="distributed"/>
    </xf>
    <xf numFmtId="176" fontId="1" fillId="0" borderId="0" xfId="47" applyNumberFormat="1" applyBorder="1" applyAlignment="1">
      <alignment horizontal="distributed"/>
    </xf>
    <xf numFmtId="176" fontId="1" fillId="0" borderId="12" xfId="47" applyNumberFormat="1" applyBorder="1" applyAlignment="1">
      <alignment horizontal="distributed"/>
    </xf>
    <xf numFmtId="176" fontId="1" fillId="0" borderId="29" xfId="47" applyNumberFormat="1" applyBorder="1" applyAlignment="1">
      <alignment horizontal="distributed"/>
    </xf>
    <xf numFmtId="176" fontId="1" fillId="0" borderId="13" xfId="47" applyNumberFormat="1" applyBorder="1" applyAlignment="1">
      <alignment horizontal="distributed"/>
    </xf>
    <xf numFmtId="176" fontId="1" fillId="0" borderId="31" xfId="47" applyNumberFormat="1" applyBorder="1" applyAlignment="1">
      <alignment horizontal="distributed"/>
    </xf>
    <xf numFmtId="176" fontId="1" fillId="0" borderId="14" xfId="47" applyNumberFormat="1" applyBorder="1" applyAlignment="1">
      <alignment horizontal="distributed"/>
    </xf>
    <xf numFmtId="176" fontId="1" fillId="0" borderId="30" xfId="47" applyNumberFormat="1" applyBorder="1" applyAlignment="1">
      <alignment horizontal="distributed"/>
    </xf>
    <xf numFmtId="176" fontId="1" fillId="0" borderId="27" xfId="47" applyNumberFormat="1" applyBorder="1">
      <alignment vertical="center"/>
    </xf>
    <xf numFmtId="176" fontId="1" fillId="0" borderId="17" xfId="47" applyNumberFormat="1" applyBorder="1">
      <alignment vertical="center"/>
    </xf>
    <xf numFmtId="176" fontId="1" fillId="0" borderId="18" xfId="47" applyNumberFormat="1" applyBorder="1">
      <alignment vertical="center"/>
    </xf>
    <xf numFmtId="176" fontId="1" fillId="0" borderId="19" xfId="47" applyNumberFormat="1" applyBorder="1">
      <alignment vertical="center"/>
    </xf>
    <xf numFmtId="176" fontId="1" fillId="0" borderId="29" xfId="47" applyNumberFormat="1" applyBorder="1">
      <alignment vertical="center"/>
    </xf>
    <xf numFmtId="176" fontId="1" fillId="0" borderId="10" xfId="47" applyNumberFormat="1" applyBorder="1">
      <alignment vertical="center"/>
    </xf>
    <xf numFmtId="176" fontId="1" fillId="0" borderId="19" xfId="47" applyNumberFormat="1" applyFont="1" applyBorder="1">
      <alignment vertical="center"/>
    </xf>
    <xf numFmtId="176" fontId="1" fillId="0" borderId="11" xfId="47" applyNumberFormat="1" applyBorder="1">
      <alignment vertical="center"/>
    </xf>
    <xf numFmtId="176" fontId="1" fillId="0" borderId="30" xfId="47" applyNumberFormat="1" applyBorder="1">
      <alignment vertical="center"/>
    </xf>
    <xf numFmtId="176" fontId="1" fillId="0" borderId="13" xfId="47" applyNumberFormat="1" applyBorder="1">
      <alignment vertical="center"/>
    </xf>
    <xf numFmtId="176" fontId="1" fillId="0" borderId="18" xfId="47" applyNumberFormat="1" applyBorder="1" applyAlignment="1">
      <alignment horizontal="distributed"/>
    </xf>
    <xf numFmtId="176" fontId="28" fillId="0" borderId="0" xfId="47" applyNumberFormat="1" applyFont="1">
      <alignment vertical="center"/>
    </xf>
    <xf numFmtId="183" fontId="7" fillId="24" borderId="19" xfId="0" applyNumberFormat="1" applyFont="1" applyFill="1" applyBorder="1" applyAlignment="1">
      <alignment vertical="center"/>
    </xf>
    <xf numFmtId="0" fontId="1" fillId="0" borderId="0" xfId="0" applyFont="1" applyFill="1" applyAlignment="1">
      <alignment vertical="center"/>
    </xf>
    <xf numFmtId="0" fontId="1" fillId="0" borderId="0" xfId="0" applyFont="1" applyFill="1">
      <alignment vertical="center"/>
    </xf>
    <xf numFmtId="0" fontId="0" fillId="0" borderId="0" xfId="0" applyFill="1" applyBorder="1">
      <alignment vertical="center"/>
    </xf>
    <xf numFmtId="0" fontId="1" fillId="0" borderId="12" xfId="0" applyFont="1" applyFill="1" applyBorder="1" applyAlignment="1">
      <alignment horizontal="left" vertical="center"/>
    </xf>
    <xf numFmtId="0" fontId="7" fillId="0" borderId="19" xfId="0" applyFont="1" applyFill="1" applyBorder="1" applyAlignment="1">
      <alignment horizontal="center" vertical="center"/>
    </xf>
    <xf numFmtId="0" fontId="0" fillId="0" borderId="19" xfId="0" applyFill="1" applyBorder="1" applyAlignment="1">
      <alignment horizontal="center"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1" fillId="0" borderId="0" xfId="0" applyFont="1" applyFill="1" applyBorder="1" applyAlignment="1">
      <alignment horizontal="lef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1" fillId="0" borderId="28" xfId="0" applyFont="1" applyFill="1" applyBorder="1" applyAlignment="1">
      <alignment vertical="center"/>
    </xf>
    <xf numFmtId="0" fontId="6" fillId="0" borderId="28" xfId="0" applyFont="1" applyFill="1" applyBorder="1" applyAlignment="1">
      <alignment vertical="center"/>
    </xf>
    <xf numFmtId="0" fontId="1" fillId="0" borderId="18" xfId="0" applyFont="1" applyFill="1" applyBorder="1" applyAlignment="1">
      <alignment vertical="center" shrinkToFit="1"/>
    </xf>
    <xf numFmtId="0" fontId="6" fillId="0" borderId="13" xfId="0" applyFont="1" applyFill="1" applyBorder="1" applyAlignment="1">
      <alignment vertical="center"/>
    </xf>
    <xf numFmtId="0" fontId="1" fillId="0" borderId="16" xfId="0" applyFont="1" applyFill="1" applyBorder="1" applyAlignment="1">
      <alignment vertical="center" shrinkToFit="1"/>
    </xf>
    <xf numFmtId="0" fontId="1" fillId="0" borderId="0" xfId="0" applyFont="1" applyFill="1" applyBorder="1" applyAlignment="1">
      <alignment vertical="center" shrinkToFit="1"/>
    </xf>
    <xf numFmtId="176" fontId="0" fillId="0" borderId="0" xfId="0" applyNumberFormat="1" applyFill="1" applyAlignment="1">
      <alignment vertical="center"/>
    </xf>
    <xf numFmtId="0" fontId="7" fillId="0" borderId="0" xfId="0" applyFont="1" applyFill="1" applyAlignment="1">
      <alignment horizontal="left" vertical="center"/>
    </xf>
    <xf numFmtId="0" fontId="1" fillId="0" borderId="0" xfId="0" applyFont="1" applyFill="1" applyAlignment="1">
      <alignment horizontal="left" vertical="center"/>
    </xf>
    <xf numFmtId="0" fontId="7" fillId="0" borderId="0" xfId="0" applyFont="1" applyFill="1" applyAlignment="1">
      <alignment vertical="center"/>
    </xf>
    <xf numFmtId="176" fontId="1" fillId="0" borderId="19" xfId="47" applyNumberFormat="1" applyFill="1" applyBorder="1">
      <alignment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0" fillId="0" borderId="18" xfId="0" applyBorder="1" applyAlignment="1">
      <alignment horizontal="center" vertical="center"/>
    </xf>
    <xf numFmtId="0" fontId="12" fillId="24" borderId="54" xfId="0" applyFont="1" applyFill="1" applyBorder="1" applyAlignment="1" applyProtection="1">
      <alignment vertical="center"/>
      <protection locked="0"/>
    </xf>
    <xf numFmtId="0" fontId="12" fillId="24" borderId="55" xfId="0" applyFont="1" applyFill="1" applyBorder="1" applyAlignment="1" applyProtection="1">
      <alignment vertical="center"/>
      <protection locked="0"/>
    </xf>
    <xf numFmtId="182" fontId="12" fillId="24" borderId="30" xfId="28" applyNumberFormat="1" applyFont="1" applyFill="1" applyBorder="1" applyAlignment="1">
      <alignment vertical="center" justifyLastLine="1"/>
    </xf>
    <xf numFmtId="0" fontId="12" fillId="24" borderId="56" xfId="0" applyFont="1" applyFill="1" applyBorder="1" applyAlignment="1" applyProtection="1">
      <alignment vertical="center"/>
      <protection locked="0"/>
    </xf>
    <xf numFmtId="14" fontId="12" fillId="24" borderId="19" xfId="0" applyNumberFormat="1" applyFont="1" applyFill="1" applyBorder="1" applyAlignment="1" applyProtection="1">
      <alignment vertical="center"/>
      <protection locked="0"/>
    </xf>
    <xf numFmtId="176" fontId="49" fillId="0" borderId="28" xfId="0" applyNumberFormat="1" applyFont="1" applyBorder="1" applyAlignment="1">
      <alignment horizontal="center" vertical="center"/>
    </xf>
    <xf numFmtId="176" fontId="12" fillId="0" borderId="57" xfId="0" applyNumberFormat="1" applyFont="1" applyBorder="1" applyAlignment="1">
      <alignment vertical="center"/>
    </xf>
    <xf numFmtId="38" fontId="12" fillId="24" borderId="19" xfId="34" applyFont="1" applyFill="1" applyBorder="1" applyAlignment="1" applyProtection="1">
      <alignment vertical="center"/>
      <protection locked="0"/>
    </xf>
    <xf numFmtId="14" fontId="12" fillId="24" borderId="24" xfId="0" applyNumberFormat="1" applyFont="1" applyFill="1" applyBorder="1" applyAlignment="1" applyProtection="1">
      <alignment vertical="center"/>
      <protection locked="0"/>
    </xf>
    <xf numFmtId="176" fontId="12" fillId="0" borderId="58" xfId="0" applyNumberFormat="1" applyFont="1" applyBorder="1" applyAlignment="1">
      <alignment vertical="center"/>
    </xf>
    <xf numFmtId="176" fontId="12" fillId="0" borderId="26" xfId="0" applyNumberFormat="1" applyFont="1" applyFill="1" applyBorder="1" applyAlignment="1" applyProtection="1">
      <alignment vertical="center"/>
    </xf>
    <xf numFmtId="176" fontId="12" fillId="0" borderId="59" xfId="0" applyNumberFormat="1" applyFont="1" applyBorder="1" applyAlignment="1">
      <alignment vertical="center"/>
    </xf>
    <xf numFmtId="0" fontId="12" fillId="0" borderId="29" xfId="0" applyFont="1" applyBorder="1" applyAlignment="1">
      <alignment horizontal="right" vertical="center" justifyLastLine="1"/>
    </xf>
    <xf numFmtId="0" fontId="12" fillId="24" borderId="17" xfId="0" applyFont="1" applyFill="1" applyBorder="1" applyAlignment="1" applyProtection="1">
      <alignment vertical="center" shrinkToFit="1"/>
      <protection locked="0"/>
    </xf>
    <xf numFmtId="0" fontId="27" fillId="0" borderId="0" xfId="0" applyFont="1">
      <alignment vertical="center"/>
    </xf>
    <xf numFmtId="0" fontId="7" fillId="0" borderId="0" xfId="0" applyFont="1" applyFill="1">
      <alignment vertical="center"/>
    </xf>
    <xf numFmtId="0" fontId="53" fillId="0" borderId="0" xfId="0" applyFont="1" applyFill="1" applyAlignment="1">
      <alignment vertical="center"/>
    </xf>
    <xf numFmtId="0" fontId="54" fillId="0" borderId="19" xfId="0" applyFont="1" applyFill="1" applyBorder="1">
      <alignment vertical="center"/>
    </xf>
    <xf numFmtId="0" fontId="54" fillId="0" borderId="17" xfId="0" applyFont="1" applyFill="1" applyBorder="1" applyAlignment="1">
      <alignment vertical="center"/>
    </xf>
    <xf numFmtId="176" fontId="52" fillId="0" borderId="0" xfId="47" applyNumberFormat="1" applyFont="1" applyFill="1" applyAlignment="1">
      <alignment vertical="center"/>
    </xf>
    <xf numFmtId="176" fontId="17" fillId="0" borderId="0" xfId="47" applyNumberFormat="1" applyFont="1" applyFill="1" applyAlignment="1">
      <alignment vertical="center"/>
    </xf>
    <xf numFmtId="176" fontId="55" fillId="0" borderId="0" xfId="47" applyNumberFormat="1" applyFont="1" applyFill="1" applyAlignment="1">
      <alignment horizontal="center" vertical="center"/>
    </xf>
    <xf numFmtId="176" fontId="1" fillId="0" borderId="10" xfId="47" applyNumberFormat="1" applyFont="1" applyBorder="1" applyAlignment="1">
      <alignment horizontal="distributed"/>
    </xf>
    <xf numFmtId="176" fontId="1" fillId="0" borderId="11" xfId="47" applyNumberFormat="1" applyFont="1" applyBorder="1" applyAlignment="1">
      <alignment horizontal="distributed"/>
    </xf>
    <xf numFmtId="176" fontId="1" fillId="0" borderId="89" xfId="47" applyNumberFormat="1" applyFont="1" applyBorder="1" applyAlignment="1">
      <alignment horizontal="distributed"/>
    </xf>
    <xf numFmtId="176" fontId="1" fillId="0" borderId="13" xfId="47" applyNumberFormat="1" applyFont="1" applyBorder="1" applyAlignment="1">
      <alignment horizontal="distributed"/>
    </xf>
    <xf numFmtId="176" fontId="1" fillId="0" borderId="90" xfId="47" applyNumberFormat="1" applyBorder="1">
      <alignment vertical="center"/>
    </xf>
    <xf numFmtId="176" fontId="1" fillId="0" borderId="49" xfId="47" applyNumberFormat="1" applyBorder="1">
      <alignment vertical="center"/>
    </xf>
    <xf numFmtId="176" fontId="1" fillId="0" borderId="91" xfId="47" applyNumberFormat="1" applyBorder="1">
      <alignment vertical="center"/>
    </xf>
    <xf numFmtId="176" fontId="1" fillId="0" borderId="38" xfId="47" applyNumberFormat="1" applyBorder="1">
      <alignment vertical="center"/>
    </xf>
    <xf numFmtId="176" fontId="1" fillId="0" borderId="15" xfId="47" applyNumberFormat="1" applyBorder="1">
      <alignment vertical="center"/>
    </xf>
    <xf numFmtId="176" fontId="1" fillId="0" borderId="91" xfId="47" applyNumberFormat="1" applyFont="1" applyBorder="1" applyAlignment="1">
      <alignment horizontal="center" vertical="center"/>
    </xf>
    <xf numFmtId="176" fontId="1" fillId="0" borderId="27" xfId="47" applyNumberFormat="1" applyFont="1" applyBorder="1" applyAlignment="1">
      <alignment horizontal="center" vertical="center"/>
    </xf>
    <xf numFmtId="176" fontId="1" fillId="0" borderId="92" xfId="47" applyNumberFormat="1" applyFont="1" applyFill="1" applyBorder="1" applyAlignment="1">
      <alignment vertical="center"/>
    </xf>
    <xf numFmtId="176" fontId="1" fillId="0" borderId="49" xfId="47" applyNumberFormat="1" applyFont="1" applyFill="1" applyBorder="1">
      <alignment vertical="center"/>
    </xf>
    <xf numFmtId="176" fontId="1" fillId="0" borderId="30" xfId="47" applyNumberFormat="1" applyFill="1" applyBorder="1">
      <alignment vertical="center"/>
    </xf>
    <xf numFmtId="176" fontId="1" fillId="0" borderId="13" xfId="47" applyNumberFormat="1" applyFont="1" applyBorder="1">
      <alignment vertical="center"/>
    </xf>
    <xf numFmtId="176" fontId="1" fillId="0" borderId="15" xfId="47" applyNumberFormat="1" applyFont="1" applyBorder="1">
      <alignment vertical="center"/>
    </xf>
    <xf numFmtId="0" fontId="68" fillId="0" borderId="93" xfId="0" applyFont="1" applyFill="1" applyBorder="1" applyAlignment="1">
      <alignment horizontal="center" vertical="center"/>
    </xf>
    <xf numFmtId="0" fontId="69" fillId="0" borderId="94" xfId="0" applyFont="1" applyFill="1" applyBorder="1" applyAlignment="1">
      <alignment horizontal="centerContinuous" vertical="center"/>
    </xf>
    <xf numFmtId="0" fontId="69" fillId="0" borderId="95" xfId="0" applyFont="1" applyFill="1" applyBorder="1" applyAlignment="1">
      <alignment horizontal="centerContinuous" vertical="center"/>
    </xf>
    <xf numFmtId="0" fontId="68" fillId="0" borderId="97" xfId="0" applyFont="1" applyFill="1" applyBorder="1" applyAlignment="1">
      <alignment horizontal="center" vertical="center" wrapText="1"/>
    </xf>
    <xf numFmtId="0" fontId="70" fillId="26" borderId="37" xfId="0" applyFont="1" applyFill="1" applyBorder="1" applyAlignment="1">
      <alignment horizontal="center" vertical="center"/>
    </xf>
    <xf numFmtId="0" fontId="70" fillId="26" borderId="14" xfId="0" applyFont="1" applyFill="1" applyBorder="1">
      <alignment vertical="center"/>
    </xf>
    <xf numFmtId="0" fontId="70" fillId="26" borderId="13" xfId="0" applyFont="1" applyFill="1" applyBorder="1" applyAlignment="1">
      <alignment vertical="center"/>
    </xf>
    <xf numFmtId="0" fontId="54" fillId="26" borderId="31" xfId="0" applyFont="1" applyFill="1" applyBorder="1" applyAlignment="1">
      <alignment vertical="center"/>
    </xf>
    <xf numFmtId="0" fontId="54" fillId="26" borderId="99" xfId="0" applyFont="1" applyFill="1" applyBorder="1">
      <alignment vertical="center"/>
    </xf>
    <xf numFmtId="0" fontId="54" fillId="0" borderId="19" xfId="0" applyFont="1" applyFill="1" applyBorder="1" applyAlignment="1">
      <alignment horizontal="center" vertical="center"/>
    </xf>
    <xf numFmtId="0" fontId="54" fillId="0" borderId="19" xfId="0" applyFont="1" applyFill="1" applyBorder="1" applyAlignment="1">
      <alignment horizontal="left" vertical="center"/>
    </xf>
    <xf numFmtId="0" fontId="54" fillId="0" borderId="17" xfId="0" applyFont="1" applyFill="1" applyBorder="1" applyAlignment="1">
      <alignment horizontal="left" vertical="center"/>
    </xf>
    <xf numFmtId="0" fontId="54" fillId="0" borderId="28" xfId="0" applyFont="1" applyFill="1" applyBorder="1" applyAlignment="1">
      <alignment horizontal="left" vertical="center"/>
    </xf>
    <xf numFmtId="0" fontId="54" fillId="0" borderId="40" xfId="0" applyFont="1" applyFill="1" applyBorder="1" applyAlignment="1">
      <alignment horizontal="center" vertical="center"/>
    </xf>
    <xf numFmtId="0" fontId="70" fillId="26" borderId="35" xfId="0" applyFont="1" applyFill="1" applyBorder="1" applyAlignment="1">
      <alignment horizontal="center" vertical="center"/>
    </xf>
    <xf numFmtId="0" fontId="70" fillId="26" borderId="18" xfId="0" applyFont="1" applyFill="1" applyBorder="1">
      <alignment vertical="center"/>
    </xf>
    <xf numFmtId="0" fontId="54" fillId="26" borderId="17" xfId="0" applyFont="1" applyFill="1" applyBorder="1" applyAlignment="1">
      <alignment vertical="center"/>
    </xf>
    <xf numFmtId="0" fontId="54" fillId="26" borderId="28" xfId="0" applyFont="1" applyFill="1" applyBorder="1" applyAlignment="1">
      <alignment vertical="center"/>
    </xf>
    <xf numFmtId="0" fontId="54" fillId="26" borderId="101" xfId="0" applyFont="1" applyFill="1" applyBorder="1" applyAlignment="1">
      <alignment horizontal="center" vertical="center"/>
    </xf>
    <xf numFmtId="0" fontId="54" fillId="0" borderId="28" xfId="0" applyFont="1" applyFill="1" applyBorder="1" applyAlignment="1">
      <alignment vertical="center"/>
    </xf>
    <xf numFmtId="0" fontId="54" fillId="0" borderId="40" xfId="0" applyFont="1" applyFill="1" applyBorder="1" applyAlignment="1">
      <alignment horizontal="left" vertical="center"/>
    </xf>
    <xf numFmtId="0" fontId="27" fillId="0" borderId="0" xfId="0" applyFont="1" applyAlignment="1">
      <alignment horizontal="center" vertical="center"/>
    </xf>
    <xf numFmtId="0" fontId="1" fillId="0" borderId="0" xfId="0" applyFont="1" applyFill="1" applyBorder="1" applyAlignment="1">
      <alignment horizontal="right" vertical="center"/>
    </xf>
    <xf numFmtId="0" fontId="0" fillId="0" borderId="18" xfId="0" applyBorder="1" applyAlignment="1">
      <alignment vertical="center"/>
    </xf>
    <xf numFmtId="0" fontId="8" fillId="0" borderId="0" xfId="0" applyFont="1" applyAlignment="1" applyProtection="1">
      <alignment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protection locked="0"/>
    </xf>
    <xf numFmtId="0" fontId="8" fillId="0" borderId="17" xfId="0" applyFont="1" applyBorder="1" applyAlignment="1" applyProtection="1">
      <alignment vertical="center" textRotation="255"/>
      <protection locked="0"/>
    </xf>
    <xf numFmtId="0" fontId="8" fillId="0" borderId="28" xfId="0" applyFont="1" applyBorder="1" applyAlignment="1" applyProtection="1">
      <alignment vertical="center"/>
      <protection locked="0"/>
    </xf>
    <xf numFmtId="0" fontId="8" fillId="0" borderId="18" xfId="0" applyFont="1" applyBorder="1" applyAlignment="1" applyProtection="1">
      <alignment vertical="center"/>
      <protection locked="0"/>
    </xf>
    <xf numFmtId="0" fontId="8" fillId="0" borderId="10" xfId="0" applyFont="1" applyBorder="1" applyAlignment="1" applyProtection="1">
      <alignment vertical="center"/>
      <protection locked="0"/>
    </xf>
    <xf numFmtId="0" fontId="8" fillId="0" borderId="16"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1"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12"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4" xfId="0" applyFont="1" applyBorder="1" applyAlignment="1" applyProtection="1">
      <alignment vertical="center"/>
      <protection locked="0"/>
    </xf>
    <xf numFmtId="0" fontId="8" fillId="0" borderId="13" xfId="0" applyFont="1" applyBorder="1" applyAlignment="1" applyProtection="1">
      <alignment vertical="center"/>
      <protection locked="0"/>
    </xf>
    <xf numFmtId="0" fontId="8" fillId="0" borderId="19" xfId="0" applyFont="1" applyBorder="1" applyAlignment="1" applyProtection="1">
      <alignment vertical="center" shrinkToFit="1"/>
      <protection locked="0"/>
    </xf>
    <xf numFmtId="0" fontId="8" fillId="0" borderId="17" xfId="0" applyFont="1" applyBorder="1" applyAlignment="1" applyProtection="1">
      <alignment vertical="center"/>
      <protection locked="0"/>
    </xf>
    <xf numFmtId="0" fontId="8" fillId="0" borderId="17"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81" fontId="8" fillId="0" borderId="31" xfId="0" applyNumberFormat="1" applyFont="1" applyBorder="1" applyAlignment="1" applyProtection="1">
      <alignment vertical="center" shrinkToFit="1"/>
    </xf>
    <xf numFmtId="0" fontId="8" fillId="0" borderId="107" xfId="0" applyFont="1" applyBorder="1" applyAlignment="1" applyProtection="1">
      <alignment vertical="center"/>
      <protection locked="0"/>
    </xf>
    <xf numFmtId="0" fontId="8" fillId="0" borderId="108" xfId="0" applyFont="1" applyBorder="1" applyAlignment="1" applyProtection="1">
      <alignment vertical="center"/>
      <protection locked="0"/>
    </xf>
    <xf numFmtId="0" fontId="8" fillId="0" borderId="109" xfId="0" applyFont="1" applyBorder="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Border="1" applyAlignment="1" applyProtection="1">
      <alignment vertical="center"/>
      <protection locked="0"/>
    </xf>
    <xf numFmtId="0" fontId="7" fillId="0" borderId="0" xfId="0" applyFont="1">
      <alignment vertical="center"/>
    </xf>
    <xf numFmtId="0" fontId="12" fillId="0" borderId="17" xfId="0" applyFont="1" applyFill="1" applyBorder="1" applyAlignment="1">
      <alignment vertical="center"/>
    </xf>
    <xf numFmtId="0" fontId="12" fillId="0" borderId="28" xfId="0" applyFont="1" applyFill="1" applyBorder="1" applyAlignment="1">
      <alignment vertical="center"/>
    </xf>
    <xf numFmtId="0" fontId="0" fillId="0" borderId="11" xfId="0" applyFont="1" applyBorder="1">
      <alignment vertical="center"/>
    </xf>
    <xf numFmtId="0" fontId="0" fillId="0" borderId="0" xfId="0" applyFont="1" applyBorder="1">
      <alignment vertical="center"/>
    </xf>
    <xf numFmtId="0" fontId="0" fillId="0" borderId="0" xfId="0" applyFont="1">
      <alignment vertical="center"/>
    </xf>
    <xf numFmtId="176" fontId="17" fillId="0" borderId="19" xfId="47" applyNumberFormat="1" applyFont="1" applyFill="1" applyBorder="1" applyAlignment="1">
      <alignment vertical="center"/>
    </xf>
    <xf numFmtId="176" fontId="17" fillId="27" borderId="19" xfId="47" applyNumberFormat="1" applyFont="1" applyFill="1" applyBorder="1" applyAlignment="1">
      <alignment vertical="center"/>
    </xf>
    <xf numFmtId="176" fontId="66" fillId="0" borderId="0" xfId="47" applyNumberFormat="1" applyFont="1" applyFill="1" applyAlignment="1">
      <alignment vertical="center"/>
    </xf>
    <xf numFmtId="176" fontId="0" fillId="0" borderId="10" xfId="47" applyNumberFormat="1" applyFont="1" applyBorder="1" applyAlignment="1">
      <alignment horizontal="distributed"/>
    </xf>
    <xf numFmtId="176" fontId="0" fillId="0" borderId="27" xfId="47" applyNumberFormat="1" applyFont="1" applyBorder="1" applyAlignment="1">
      <alignment horizontal="distributed" vertical="center" wrapText="1"/>
    </xf>
    <xf numFmtId="176" fontId="0" fillId="0" borderId="27" xfId="47" applyNumberFormat="1" applyFont="1" applyBorder="1" applyAlignment="1">
      <alignment horizontal="distributed"/>
    </xf>
    <xf numFmtId="176" fontId="0" fillId="0" borderId="12" xfId="47" applyNumberFormat="1" applyFont="1" applyBorder="1" applyAlignment="1">
      <alignment horizontal="distributed" vertical="center"/>
    </xf>
    <xf numFmtId="0" fontId="0" fillId="0" borderId="29" xfId="0" applyBorder="1" applyAlignment="1">
      <alignment horizontal="distributed" vertical="center" wrapText="1"/>
    </xf>
    <xf numFmtId="176" fontId="0" fillId="0" borderId="29" xfId="47" applyNumberFormat="1" applyFont="1" applyBorder="1" applyAlignment="1">
      <alignment shrinkToFit="1"/>
    </xf>
    <xf numFmtId="176" fontId="0" fillId="0" borderId="12" xfId="47" applyNumberFormat="1" applyFont="1" applyBorder="1" applyAlignment="1">
      <alignment horizontal="distributed"/>
    </xf>
    <xf numFmtId="176" fontId="0" fillId="0" borderId="36" xfId="47" applyNumberFormat="1" applyFont="1" applyBorder="1" applyAlignment="1">
      <alignment horizontal="distributed"/>
    </xf>
    <xf numFmtId="176" fontId="0" fillId="0" borderId="30" xfId="47" applyNumberFormat="1" applyFont="1" applyBorder="1" applyAlignment="1">
      <alignment horizontal="distributed"/>
    </xf>
    <xf numFmtId="176" fontId="0" fillId="0" borderId="30" xfId="47" applyNumberFormat="1" applyFont="1" applyBorder="1" applyAlignment="1">
      <alignment vertical="center"/>
    </xf>
    <xf numFmtId="176" fontId="0" fillId="0" borderId="43" xfId="47" applyNumberFormat="1" applyFont="1" applyBorder="1" applyAlignment="1">
      <alignment horizontal="distributed" shrinkToFit="1"/>
    </xf>
    <xf numFmtId="176" fontId="0" fillId="0" borderId="14" xfId="47" applyNumberFormat="1" applyFont="1" applyBorder="1" applyAlignment="1">
      <alignment horizontal="distributed"/>
    </xf>
    <xf numFmtId="176" fontId="0" fillId="0" borderId="0" xfId="47" applyNumberFormat="1" applyFont="1">
      <alignment vertical="center"/>
    </xf>
    <xf numFmtId="176" fontId="1" fillId="31" borderId="19" xfId="47" applyNumberFormat="1" applyFill="1" applyBorder="1" applyProtection="1">
      <alignment vertical="center"/>
      <protection locked="0"/>
    </xf>
    <xf numFmtId="176" fontId="1" fillId="31" borderId="19" xfId="47" applyNumberFormat="1" applyFill="1" applyBorder="1">
      <alignment vertical="center"/>
    </xf>
    <xf numFmtId="176" fontId="1" fillId="0" borderId="39" xfId="47" applyNumberFormat="1" applyFont="1" applyBorder="1" applyAlignment="1">
      <alignment horizontal="center" vertical="center"/>
    </xf>
    <xf numFmtId="176" fontId="1" fillId="32" borderId="19" xfId="47" applyNumberFormat="1" applyFont="1" applyFill="1" applyBorder="1" applyAlignment="1">
      <alignment horizontal="right" vertical="center"/>
    </xf>
    <xf numFmtId="176" fontId="1" fillId="31" borderId="30" xfId="47" applyNumberFormat="1" applyFill="1" applyBorder="1">
      <alignment vertical="center"/>
    </xf>
    <xf numFmtId="176" fontId="1" fillId="32" borderId="19" xfId="47" applyNumberFormat="1" applyFill="1" applyBorder="1">
      <alignment vertical="center"/>
    </xf>
    <xf numFmtId="176" fontId="0" fillId="0" borderId="19" xfId="47" applyNumberFormat="1" applyFont="1" applyBorder="1">
      <alignment vertical="center"/>
    </xf>
    <xf numFmtId="176" fontId="1" fillId="0" borderId="114" xfId="47" applyNumberFormat="1" applyFont="1" applyBorder="1" applyAlignment="1">
      <alignment horizontal="right" vertical="center"/>
    </xf>
    <xf numFmtId="176" fontId="1" fillId="0" borderId="106" xfId="47" applyNumberFormat="1" applyFont="1" applyBorder="1" applyAlignment="1">
      <alignment horizontal="right" vertical="center"/>
    </xf>
    <xf numFmtId="176" fontId="1" fillId="26" borderId="102" xfId="47" applyNumberFormat="1" applyFont="1" applyFill="1" applyBorder="1">
      <alignment vertical="center"/>
    </xf>
    <xf numFmtId="176" fontId="1" fillId="0" borderId="0" xfId="47" applyNumberFormat="1" applyBorder="1">
      <alignment vertical="center"/>
    </xf>
    <xf numFmtId="176" fontId="1" fillId="0" borderId="0" xfId="47" applyNumberFormat="1" applyFill="1" applyBorder="1">
      <alignment vertical="center"/>
    </xf>
    <xf numFmtId="176" fontId="1" fillId="0" borderId="0" xfId="47" applyNumberFormat="1" applyFont="1" applyFill="1" applyBorder="1" applyAlignment="1">
      <alignment horizontal="center" vertical="center"/>
    </xf>
    <xf numFmtId="176" fontId="1" fillId="0" borderId="0" xfId="47" applyNumberFormat="1" applyFont="1" applyFill="1" applyBorder="1">
      <alignment vertical="center"/>
    </xf>
    <xf numFmtId="176" fontId="0" fillId="0" borderId="0" xfId="47" applyNumberFormat="1" applyFont="1" applyBorder="1">
      <alignment vertical="center"/>
    </xf>
    <xf numFmtId="176" fontId="0" fillId="0" borderId="0" xfId="47" applyNumberFormat="1" applyFont="1" applyAlignment="1">
      <alignment horizontal="right" vertical="center"/>
    </xf>
    <xf numFmtId="176" fontId="1" fillId="31" borderId="0" xfId="47" applyNumberFormat="1" applyFill="1" applyBorder="1">
      <alignment vertical="center"/>
    </xf>
    <xf numFmtId="0" fontId="29" fillId="0" borderId="0" xfId="46" applyFont="1" applyFill="1" applyProtection="1"/>
    <xf numFmtId="0" fontId="17" fillId="0" borderId="0" xfId="46" applyFill="1" applyProtection="1"/>
    <xf numFmtId="0" fontId="24" fillId="0" borderId="0" xfId="46" applyFont="1" applyFill="1" applyBorder="1" applyAlignment="1" applyProtection="1">
      <alignment horizontal="center" vertical="center"/>
    </xf>
    <xf numFmtId="38" fontId="22" fillId="0" borderId="0" xfId="36" applyFont="1" applyFill="1" applyProtection="1"/>
    <xf numFmtId="0" fontId="22" fillId="0" borderId="0" xfId="46" applyFont="1" applyFill="1" applyProtection="1"/>
    <xf numFmtId="0" fontId="17" fillId="0" borderId="0" xfId="46" applyFill="1" applyAlignment="1" applyProtection="1">
      <alignment horizontal="right"/>
    </xf>
    <xf numFmtId="0" fontId="17" fillId="0" borderId="0" xfId="46" applyFill="1" applyBorder="1" applyAlignment="1" applyProtection="1">
      <alignment horizontal="right"/>
    </xf>
    <xf numFmtId="0" fontId="20" fillId="0" borderId="0" xfId="46" applyFont="1" applyFill="1" applyBorder="1" applyAlignment="1" applyProtection="1">
      <alignment horizontal="center" vertical="center" wrapText="1"/>
    </xf>
    <xf numFmtId="38" fontId="22" fillId="0" borderId="0" xfId="36" applyFont="1" applyFill="1" applyAlignment="1" applyProtection="1">
      <alignment vertical="center"/>
    </xf>
    <xf numFmtId="0" fontId="22" fillId="0" borderId="0" xfId="46" applyFont="1" applyFill="1" applyAlignment="1" applyProtection="1">
      <alignment vertical="center"/>
    </xf>
    <xf numFmtId="0" fontId="17" fillId="0" borderId="0" xfId="46" applyFill="1" applyAlignment="1" applyProtection="1">
      <alignment vertical="center"/>
    </xf>
    <xf numFmtId="0" fontId="57" fillId="0" borderId="0" xfId="46" applyFont="1" applyFill="1" applyBorder="1" applyAlignment="1" applyProtection="1">
      <alignment horizontal="center" wrapText="1"/>
    </xf>
    <xf numFmtId="0" fontId="17" fillId="0" borderId="0" xfId="46" applyFill="1" applyBorder="1" applyAlignment="1" applyProtection="1">
      <alignment horizontal="center" vertical="center" wrapText="1"/>
    </xf>
    <xf numFmtId="0" fontId="17" fillId="0" borderId="12" xfId="46" applyFill="1" applyBorder="1" applyAlignment="1" applyProtection="1">
      <alignment horizontal="center" vertical="center" wrapText="1"/>
    </xf>
    <xf numFmtId="0" fontId="22" fillId="0" borderId="69" xfId="46" applyFont="1" applyFill="1" applyBorder="1" applyAlignment="1" applyProtection="1">
      <alignment horizontal="center" vertical="center" wrapText="1"/>
    </xf>
    <xf numFmtId="0" fontId="59" fillId="0" borderId="70" xfId="46" applyFont="1" applyFill="1" applyBorder="1" applyAlignment="1" applyProtection="1">
      <alignment horizontal="center" vertical="center" wrapText="1"/>
    </xf>
    <xf numFmtId="38" fontId="22" fillId="0" borderId="0" xfId="36" applyFont="1" applyFill="1" applyAlignment="1" applyProtection="1">
      <alignment vertical="center" shrinkToFit="1"/>
    </xf>
    <xf numFmtId="38" fontId="62" fillId="0" borderId="0" xfId="36" applyFont="1" applyFill="1" applyBorder="1" applyAlignment="1" applyProtection="1">
      <alignment horizontal="right" vertical="center" wrapText="1"/>
    </xf>
    <xf numFmtId="185" fontId="22" fillId="0" borderId="0" xfId="36" applyNumberFormat="1" applyFont="1" applyFill="1" applyAlignment="1" applyProtection="1">
      <alignment vertical="center"/>
    </xf>
    <xf numFmtId="38" fontId="62" fillId="0" borderId="0" xfId="36" applyFont="1" applyFill="1" applyBorder="1" applyAlignment="1" applyProtection="1">
      <alignment horizontal="center" vertical="center" wrapText="1"/>
    </xf>
    <xf numFmtId="0" fontId="12" fillId="0" borderId="0" xfId="46" applyFont="1" applyFill="1" applyAlignment="1" applyProtection="1">
      <alignment vertical="center"/>
    </xf>
    <xf numFmtId="0" fontId="20" fillId="0" borderId="0" xfId="46" applyFont="1" applyFill="1" applyAlignment="1" applyProtection="1"/>
    <xf numFmtId="0" fontId="17" fillId="0" borderId="19" xfId="46" applyFill="1" applyBorder="1" applyAlignment="1" applyProtection="1">
      <alignment horizontal="right" vertical="center"/>
    </xf>
    <xf numFmtId="38" fontId="17" fillId="0" borderId="19" xfId="46" applyNumberFormat="1" applyFill="1" applyBorder="1" applyAlignment="1" applyProtection="1">
      <alignment vertical="center"/>
    </xf>
    <xf numFmtId="38" fontId="22" fillId="0" borderId="0" xfId="36" applyFont="1" applyAlignment="1" applyProtection="1">
      <alignment vertical="center"/>
    </xf>
    <xf numFmtId="0" fontId="17" fillId="0" borderId="0" xfId="46" applyAlignment="1" applyProtection="1">
      <alignment vertical="center"/>
      <protection locked="0"/>
    </xf>
    <xf numFmtId="0" fontId="17" fillId="0" borderId="19" xfId="46" applyFill="1" applyBorder="1" applyAlignment="1" applyProtection="1">
      <alignment vertical="center"/>
    </xf>
    <xf numFmtId="38" fontId="0" fillId="0" borderId="19" xfId="36" applyFont="1" applyFill="1" applyBorder="1" applyAlignment="1" applyProtection="1">
      <alignment vertical="center"/>
    </xf>
    <xf numFmtId="38" fontId="62" fillId="0" borderId="31" xfId="36" applyFont="1" applyFill="1" applyBorder="1" applyAlignment="1" applyProtection="1">
      <alignment horizontal="right" vertical="center" wrapText="1"/>
    </xf>
    <xf numFmtId="38" fontId="61" fillId="0" borderId="87" xfId="36" applyFont="1" applyFill="1" applyBorder="1" applyAlignment="1" applyProtection="1">
      <alignment horizontal="right" vertical="center" wrapText="1"/>
    </xf>
    <xf numFmtId="38" fontId="61" fillId="0" borderId="88" xfId="36" applyFont="1" applyFill="1" applyBorder="1" applyAlignment="1" applyProtection="1">
      <alignment horizontal="right" vertical="center" wrapText="1"/>
    </xf>
    <xf numFmtId="38" fontId="62" fillId="0" borderId="14" xfId="36" applyFont="1" applyFill="1" applyBorder="1" applyAlignment="1" applyProtection="1">
      <alignment horizontal="right" vertical="center" wrapText="1"/>
    </xf>
    <xf numFmtId="38" fontId="62" fillId="0" borderId="18" xfId="36" applyFont="1" applyFill="1" applyBorder="1" applyAlignment="1" applyProtection="1">
      <alignment horizontal="right" vertical="center" wrapText="1"/>
    </xf>
    <xf numFmtId="38" fontId="62" fillId="0" borderId="19" xfId="36" applyFont="1" applyFill="1" applyBorder="1" applyAlignment="1" applyProtection="1">
      <alignment horizontal="right" vertical="center" wrapText="1"/>
    </xf>
    <xf numFmtId="38" fontId="62" fillId="0" borderId="14" xfId="36" applyFont="1" applyFill="1" applyBorder="1" applyAlignment="1" applyProtection="1">
      <alignment vertical="center" wrapText="1"/>
    </xf>
    <xf numFmtId="38" fontId="17" fillId="0" borderId="0" xfId="36" applyFont="1" applyFill="1" applyBorder="1" applyAlignment="1" applyProtection="1">
      <alignment vertical="center" wrapText="1"/>
    </xf>
    <xf numFmtId="176" fontId="1" fillId="32" borderId="91" xfId="47" applyNumberFormat="1" applyFill="1" applyBorder="1">
      <alignment vertical="center"/>
    </xf>
    <xf numFmtId="0" fontId="0" fillId="0" borderId="17" xfId="0" applyBorder="1" applyAlignment="1">
      <alignment vertical="center"/>
    </xf>
    <xf numFmtId="176" fontId="1" fillId="0" borderId="116" xfId="47" applyNumberFormat="1" applyBorder="1">
      <alignment vertical="center"/>
    </xf>
    <xf numFmtId="176" fontId="1" fillId="0" borderId="10" xfId="47" applyNumberFormat="1" applyBorder="1" applyAlignment="1">
      <alignment horizontal="distributed"/>
    </xf>
    <xf numFmtId="0" fontId="0" fillId="0" borderId="10" xfId="0" applyFont="1" applyFill="1" applyBorder="1">
      <alignment vertical="center"/>
    </xf>
    <xf numFmtId="0" fontId="0" fillId="0" borderId="11" xfId="0" applyFont="1" applyFill="1" applyBorder="1">
      <alignment vertical="center"/>
    </xf>
    <xf numFmtId="176" fontId="0" fillId="0" borderId="15" xfId="47" applyNumberFormat="1" applyFont="1" applyBorder="1">
      <alignment vertical="center"/>
    </xf>
    <xf numFmtId="176" fontId="1" fillId="31" borderId="19" xfId="47" applyNumberFormat="1" applyFont="1" applyFill="1" applyBorder="1">
      <alignment vertical="center"/>
    </xf>
    <xf numFmtId="176" fontId="74" fillId="0" borderId="0" xfId="47" applyNumberFormat="1" applyFont="1" applyFill="1" applyAlignment="1">
      <alignment vertical="center"/>
    </xf>
    <xf numFmtId="176" fontId="1" fillId="0" borderId="101" xfId="47" applyNumberFormat="1" applyFont="1" applyBorder="1" applyAlignment="1">
      <alignment horizontal="distributed"/>
    </xf>
    <xf numFmtId="176" fontId="1" fillId="0" borderId="29" xfId="47" applyNumberFormat="1" applyFont="1" applyBorder="1" applyAlignment="1">
      <alignment horizontal="distributed"/>
    </xf>
    <xf numFmtId="176" fontId="1" fillId="0" borderId="12" xfId="47" applyNumberFormat="1" applyFont="1" applyBorder="1" applyAlignment="1">
      <alignment horizontal="distributed"/>
    </xf>
    <xf numFmtId="176" fontId="1" fillId="0" borderId="36" xfId="47" applyNumberFormat="1" applyFont="1" applyBorder="1" applyAlignment="1">
      <alignment horizontal="distributed"/>
    </xf>
    <xf numFmtId="176" fontId="1" fillId="0" borderId="30" xfId="47" applyNumberFormat="1" applyBorder="1" applyAlignment="1">
      <alignment vertical="center"/>
    </xf>
    <xf numFmtId="176" fontId="1" fillId="0" borderId="99" xfId="47" applyNumberFormat="1" applyFont="1" applyBorder="1" applyAlignment="1">
      <alignment horizontal="distributed"/>
    </xf>
    <xf numFmtId="176" fontId="1" fillId="0" borderId="14" xfId="47" applyNumberFormat="1" applyFont="1" applyBorder="1" applyAlignment="1">
      <alignment horizontal="distributed"/>
    </xf>
    <xf numFmtId="176" fontId="1" fillId="0" borderId="43" xfId="47" applyNumberFormat="1" applyFont="1" applyBorder="1" applyAlignment="1">
      <alignment horizontal="distributed" shrinkToFit="1"/>
    </xf>
    <xf numFmtId="176" fontId="0" fillId="0" borderId="30" xfId="47" applyNumberFormat="1" applyFont="1" applyBorder="1" applyAlignment="1">
      <alignment horizontal="center"/>
    </xf>
    <xf numFmtId="176" fontId="0" fillId="0" borderId="19" xfId="47" applyNumberFormat="1" applyFont="1" applyBorder="1" applyAlignment="1">
      <alignment horizontal="center"/>
    </xf>
    <xf numFmtId="176" fontId="1" fillId="24" borderId="19" xfId="47" applyNumberFormat="1" applyFill="1" applyBorder="1" applyProtection="1">
      <alignment vertical="center"/>
      <protection locked="0"/>
    </xf>
    <xf numFmtId="176" fontId="1" fillId="24" borderId="19" xfId="47" applyNumberFormat="1" applyFill="1" applyBorder="1">
      <alignment vertical="center"/>
    </xf>
    <xf numFmtId="176" fontId="1" fillId="0" borderId="90" xfId="47" applyNumberFormat="1" applyFont="1" applyBorder="1" applyAlignment="1">
      <alignment horizontal="center" vertical="center"/>
    </xf>
    <xf numFmtId="176" fontId="1" fillId="0" borderId="19" xfId="47" applyNumberFormat="1" applyFont="1" applyBorder="1" applyAlignment="1">
      <alignment horizontal="center" vertical="center"/>
    </xf>
    <xf numFmtId="176" fontId="1" fillId="0" borderId="90" xfId="47" applyNumberFormat="1" applyFont="1" applyFill="1" applyBorder="1" applyAlignment="1">
      <alignment horizontal="center" vertical="center"/>
    </xf>
    <xf numFmtId="0" fontId="0" fillId="0" borderId="19" xfId="0" applyBorder="1" applyAlignment="1">
      <alignment vertical="center"/>
    </xf>
    <xf numFmtId="176" fontId="1" fillId="24" borderId="30" xfId="47" applyNumberFormat="1" applyFill="1" applyBorder="1">
      <alignment vertical="center"/>
    </xf>
    <xf numFmtId="176" fontId="1" fillId="0" borderId="30" xfId="47" applyNumberFormat="1" applyFont="1" applyBorder="1">
      <alignment vertical="center"/>
    </xf>
    <xf numFmtId="176" fontId="75" fillId="0" borderId="90" xfId="47" applyNumberFormat="1" applyFont="1" applyBorder="1" applyAlignment="1">
      <alignment horizontal="center" vertical="center"/>
    </xf>
    <xf numFmtId="176" fontId="75" fillId="0" borderId="19" xfId="47" applyNumberFormat="1" applyFont="1" applyBorder="1" applyAlignment="1">
      <alignment horizontal="center" vertical="center"/>
    </xf>
    <xf numFmtId="176" fontId="75" fillId="0" borderId="49" xfId="47" applyNumberFormat="1" applyFont="1" applyFill="1" applyBorder="1">
      <alignment vertical="center"/>
    </xf>
    <xf numFmtId="176" fontId="75" fillId="0" borderId="90" xfId="47" applyNumberFormat="1" applyFont="1" applyFill="1" applyBorder="1" applyAlignment="1">
      <alignment horizontal="center" vertical="center"/>
    </xf>
    <xf numFmtId="176" fontId="75" fillId="0" borderId="19" xfId="47" applyNumberFormat="1" applyFont="1" applyBorder="1">
      <alignment vertical="center"/>
    </xf>
    <xf numFmtId="176" fontId="1" fillId="0" borderId="19" xfId="47" applyNumberFormat="1" applyBorder="1" applyAlignment="1">
      <alignment shrinkToFit="1"/>
    </xf>
    <xf numFmtId="176" fontId="1" fillId="34" borderId="19" xfId="47" applyNumberFormat="1" applyFill="1" applyBorder="1">
      <alignment vertical="center"/>
    </xf>
    <xf numFmtId="176" fontId="1" fillId="26" borderId="19" xfId="47" applyNumberFormat="1" applyFill="1" applyBorder="1">
      <alignment vertical="center"/>
    </xf>
    <xf numFmtId="176" fontId="1" fillId="0" borderId="114" xfId="47" applyNumberFormat="1" applyFont="1" applyBorder="1" applyAlignment="1">
      <alignment horizontal="center" vertical="center"/>
    </xf>
    <xf numFmtId="176" fontId="1" fillId="0" borderId="106" xfId="47" applyNumberFormat="1" applyFont="1" applyBorder="1" applyAlignment="1">
      <alignment horizontal="center" vertical="center"/>
    </xf>
    <xf numFmtId="176" fontId="1" fillId="26" borderId="117" xfId="47" applyNumberFormat="1" applyFont="1" applyFill="1" applyBorder="1">
      <alignment vertical="center"/>
    </xf>
    <xf numFmtId="0" fontId="17" fillId="0" borderId="0" xfId="47" applyNumberFormat="1" applyFont="1" applyFill="1" applyBorder="1" applyAlignment="1">
      <alignment vertical="center"/>
    </xf>
    <xf numFmtId="176" fontId="17" fillId="0" borderId="0" xfId="47" applyNumberFormat="1" applyFont="1" applyFill="1" applyBorder="1" applyAlignment="1">
      <alignment vertical="center"/>
    </xf>
    <xf numFmtId="176" fontId="1" fillId="0" borderId="0" xfId="47" applyNumberFormat="1" applyBorder="1" applyAlignment="1">
      <alignment horizontal="right" vertical="center"/>
    </xf>
    <xf numFmtId="176" fontId="82" fillId="0" borderId="0" xfId="47" applyNumberFormat="1" applyFont="1">
      <alignment vertical="center"/>
    </xf>
    <xf numFmtId="0" fontId="13"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left" vertical="center"/>
    </xf>
    <xf numFmtId="0" fontId="0" fillId="0" borderId="11" xfId="0" applyFont="1" applyFill="1" applyBorder="1" applyAlignment="1">
      <alignment horizontal="left" vertical="center"/>
    </xf>
    <xf numFmtId="0" fontId="1" fillId="33" borderId="17" xfId="0" applyFont="1" applyFill="1" applyBorder="1">
      <alignment vertical="center"/>
    </xf>
    <xf numFmtId="0" fontId="7" fillId="0" borderId="0" xfId="0" applyFont="1" applyFill="1" applyBorder="1" applyAlignment="1">
      <alignment horizontal="left" vertical="center"/>
    </xf>
    <xf numFmtId="0" fontId="0" fillId="0" borderId="10" xfId="0" applyFont="1" applyBorder="1">
      <alignment vertical="center"/>
    </xf>
    <xf numFmtId="0" fontId="7" fillId="0" borderId="118" xfId="0" applyFont="1" applyFill="1" applyBorder="1" applyAlignment="1">
      <alignment horizontal="center" vertical="center"/>
    </xf>
    <xf numFmtId="0" fontId="7" fillId="0" borderId="29" xfId="0" applyFont="1" applyBorder="1">
      <alignment vertical="center"/>
    </xf>
    <xf numFmtId="0" fontId="7" fillId="0" borderId="12" xfId="0" applyFont="1" applyBorder="1">
      <alignment vertical="center"/>
    </xf>
    <xf numFmtId="0" fontId="0" fillId="0" borderId="35" xfId="0" applyFont="1" applyBorder="1" applyAlignment="1">
      <alignment horizontal="left" vertical="center"/>
    </xf>
    <xf numFmtId="0" fontId="12" fillId="28" borderId="0" xfId="49" applyFont="1" applyFill="1" applyAlignment="1">
      <alignment vertical="center"/>
    </xf>
    <xf numFmtId="0" fontId="76" fillId="28" borderId="0" xfId="50" applyFont="1" applyFill="1" applyAlignment="1" applyProtection="1">
      <alignment horizontal="left" vertical="center"/>
    </xf>
    <xf numFmtId="0" fontId="11" fillId="28" borderId="0" xfId="50" applyFont="1" applyFill="1" applyAlignment="1" applyProtection="1">
      <alignment horizontal="left" vertical="center"/>
    </xf>
    <xf numFmtId="0" fontId="77" fillId="28" borderId="0" xfId="50" applyFont="1" applyFill="1" applyAlignment="1" applyProtection="1">
      <alignment horizontal="left" vertical="center"/>
    </xf>
    <xf numFmtId="0" fontId="77" fillId="28" borderId="0" xfId="50" applyFont="1" applyFill="1" applyAlignment="1" applyProtection="1">
      <alignment horizontal="center" vertical="center"/>
    </xf>
    <xf numFmtId="0" fontId="77" fillId="28" borderId="0" xfId="50" applyFont="1" applyFill="1" applyAlignment="1" applyProtection="1">
      <alignment horizontal="right" vertical="center"/>
    </xf>
    <xf numFmtId="0" fontId="9" fillId="28" borderId="0" xfId="50" applyFont="1" applyFill="1" applyAlignment="1" applyProtection="1">
      <alignment horizontal="center" vertical="center"/>
    </xf>
    <xf numFmtId="49" fontId="9" fillId="28" borderId="120" xfId="50" applyNumberFormat="1" applyFont="1" applyFill="1" applyBorder="1" applyAlignment="1" applyProtection="1">
      <alignment horizontal="center" vertical="center"/>
    </xf>
    <xf numFmtId="49" fontId="9" fillId="28" borderId="120" xfId="50" applyNumberFormat="1" applyFont="1" applyFill="1" applyBorder="1" applyAlignment="1" applyProtection="1">
      <alignment vertical="center"/>
    </xf>
    <xf numFmtId="49" fontId="9" fillId="28" borderId="120" xfId="50" applyNumberFormat="1" applyFont="1" applyFill="1" applyBorder="1" applyAlignment="1" applyProtection="1">
      <alignment horizontal="right" vertical="center"/>
    </xf>
    <xf numFmtId="177" fontId="14" fillId="33" borderId="122" xfId="50" applyNumberFormat="1" applyFont="1" applyFill="1" applyBorder="1" applyAlignment="1" applyProtection="1">
      <alignment horizontal="right" vertical="center" shrinkToFit="1"/>
    </xf>
    <xf numFmtId="177" fontId="14" fillId="33" borderId="123" xfId="50" applyNumberFormat="1" applyFont="1" applyFill="1" applyBorder="1" applyAlignment="1" applyProtection="1">
      <alignment horizontal="right" vertical="center" shrinkToFit="1"/>
    </xf>
    <xf numFmtId="177" fontId="14" fillId="33" borderId="124" xfId="50" applyNumberFormat="1" applyFont="1" applyFill="1" applyBorder="1" applyAlignment="1" applyProtection="1">
      <alignment horizontal="right" vertical="center" shrinkToFit="1"/>
    </xf>
    <xf numFmtId="177" fontId="14" fillId="33" borderId="125" xfId="50" applyNumberFormat="1" applyFont="1" applyFill="1" applyBorder="1" applyAlignment="1" applyProtection="1">
      <alignment horizontal="right" vertical="center" shrinkToFit="1"/>
    </xf>
    <xf numFmtId="177" fontId="14" fillId="33" borderId="126" xfId="50" applyNumberFormat="1" applyFont="1" applyFill="1" applyBorder="1" applyAlignment="1" applyProtection="1">
      <alignment horizontal="right" vertical="center" shrinkToFit="1"/>
    </xf>
    <xf numFmtId="177" fontId="14" fillId="33" borderId="127" xfId="50" applyNumberFormat="1" applyFont="1" applyFill="1" applyBorder="1" applyAlignment="1" applyProtection="1">
      <alignment horizontal="right" vertical="center" shrinkToFit="1"/>
    </xf>
    <xf numFmtId="177" fontId="14" fillId="33" borderId="128" xfId="50" applyNumberFormat="1" applyFont="1" applyFill="1" applyBorder="1" applyAlignment="1" applyProtection="1">
      <alignment horizontal="right" vertical="center" shrinkToFit="1"/>
    </xf>
    <xf numFmtId="177" fontId="14" fillId="33" borderId="129" xfId="50" applyNumberFormat="1" applyFont="1" applyFill="1" applyBorder="1" applyAlignment="1" applyProtection="1">
      <alignment horizontal="right" vertical="center" shrinkToFit="1"/>
    </xf>
    <xf numFmtId="177" fontId="14" fillId="33" borderId="130" xfId="50" applyNumberFormat="1" applyFont="1" applyFill="1" applyBorder="1" applyAlignment="1" applyProtection="1">
      <alignment horizontal="right" vertical="center" shrinkToFit="1"/>
    </xf>
    <xf numFmtId="177" fontId="14" fillId="33" borderId="131" xfId="50" applyNumberFormat="1" applyFont="1" applyFill="1" applyBorder="1" applyAlignment="1" applyProtection="1">
      <alignment horizontal="right" vertical="center" shrinkToFit="1"/>
    </xf>
    <xf numFmtId="177" fontId="14" fillId="33" borderId="132" xfId="50" applyNumberFormat="1" applyFont="1" applyFill="1" applyBorder="1" applyAlignment="1" applyProtection="1">
      <alignment horizontal="right" vertical="center" shrinkToFit="1"/>
    </xf>
    <xf numFmtId="177" fontId="14" fillId="33" borderId="133" xfId="50" applyNumberFormat="1" applyFont="1" applyFill="1" applyBorder="1" applyAlignment="1" applyProtection="1">
      <alignment horizontal="right" vertical="center" shrinkToFit="1"/>
    </xf>
    <xf numFmtId="177" fontId="14" fillId="0" borderId="134" xfId="50" applyNumberFormat="1" applyFont="1" applyFill="1" applyBorder="1" applyAlignment="1" applyProtection="1">
      <alignment horizontal="right" vertical="center" shrinkToFit="1"/>
    </xf>
    <xf numFmtId="177" fontId="14" fillId="0" borderId="135" xfId="50" applyNumberFormat="1" applyFont="1" applyFill="1" applyBorder="1" applyAlignment="1" applyProtection="1">
      <alignment horizontal="right" vertical="center" shrinkToFit="1"/>
    </xf>
    <xf numFmtId="177" fontId="14" fillId="0" borderId="136" xfId="50" applyNumberFormat="1" applyFont="1" applyFill="1" applyBorder="1" applyAlignment="1" applyProtection="1">
      <alignment horizontal="right" vertical="center" shrinkToFit="1"/>
    </xf>
    <xf numFmtId="177" fontId="14" fillId="0" borderId="137" xfId="50" applyNumberFormat="1" applyFont="1" applyFill="1" applyBorder="1" applyAlignment="1" applyProtection="1">
      <alignment horizontal="right" vertical="center" shrinkToFit="1"/>
    </xf>
    <xf numFmtId="177" fontId="14" fillId="0" borderId="138" xfId="50" applyNumberFormat="1" applyFont="1" applyFill="1" applyBorder="1" applyAlignment="1" applyProtection="1">
      <alignment horizontal="right" vertical="center" shrinkToFit="1"/>
    </xf>
    <xf numFmtId="177" fontId="14" fillId="0" borderId="139" xfId="50" applyNumberFormat="1" applyFont="1" applyFill="1" applyBorder="1" applyAlignment="1" applyProtection="1">
      <alignment horizontal="right" vertical="center" shrinkToFit="1"/>
    </xf>
    <xf numFmtId="177" fontId="14" fillId="0" borderId="140" xfId="50" applyNumberFormat="1" applyFont="1" applyFill="1" applyBorder="1" applyAlignment="1" applyProtection="1">
      <alignment horizontal="right" vertical="center" shrinkToFit="1"/>
    </xf>
    <xf numFmtId="177" fontId="14" fillId="0" borderId="141" xfId="50" applyNumberFormat="1" applyFont="1" applyFill="1" applyBorder="1" applyAlignment="1" applyProtection="1">
      <alignment horizontal="right" vertical="center" shrinkToFit="1"/>
    </xf>
    <xf numFmtId="177" fontId="14" fillId="0" borderId="122" xfId="50" applyNumberFormat="1" applyFont="1" applyFill="1" applyBorder="1" applyAlignment="1" applyProtection="1">
      <alignment horizontal="right" vertical="center" shrinkToFit="1"/>
    </xf>
    <xf numFmtId="177" fontId="14" fillId="0" borderId="142" xfId="50" applyNumberFormat="1" applyFont="1" applyFill="1" applyBorder="1" applyAlignment="1" applyProtection="1">
      <alignment horizontal="right" vertical="center" shrinkToFit="1"/>
    </xf>
    <xf numFmtId="177" fontId="14" fillId="0" borderId="143" xfId="50" applyNumberFormat="1" applyFont="1" applyFill="1" applyBorder="1" applyAlignment="1" applyProtection="1">
      <alignment horizontal="right" vertical="center" shrinkToFit="1"/>
    </xf>
    <xf numFmtId="177" fontId="14" fillId="0" borderId="144" xfId="50" applyNumberFormat="1" applyFont="1" applyFill="1" applyBorder="1" applyAlignment="1" applyProtection="1">
      <alignment horizontal="right" vertical="center" shrinkToFit="1"/>
    </xf>
    <xf numFmtId="177" fontId="14" fillId="0" borderId="145" xfId="50" applyNumberFormat="1" applyFont="1" applyFill="1" applyBorder="1" applyAlignment="1" applyProtection="1">
      <alignment horizontal="right" vertical="center" shrinkToFit="1"/>
    </xf>
    <xf numFmtId="177" fontId="14" fillId="0" borderId="146" xfId="50" applyNumberFormat="1" applyFont="1" applyFill="1" applyBorder="1" applyAlignment="1" applyProtection="1">
      <alignment horizontal="right" vertical="center" shrinkToFit="1"/>
    </xf>
    <xf numFmtId="177" fontId="14" fillId="0" borderId="147" xfId="50" applyNumberFormat="1" applyFont="1" applyFill="1" applyBorder="1" applyAlignment="1" applyProtection="1">
      <alignment horizontal="right" vertical="center" shrinkToFit="1"/>
    </xf>
    <xf numFmtId="177" fontId="14" fillId="0" borderId="148" xfId="50" applyNumberFormat="1" applyFont="1" applyFill="1" applyBorder="1" applyAlignment="1" applyProtection="1">
      <alignment horizontal="right" vertical="center" shrinkToFit="1"/>
    </xf>
    <xf numFmtId="0" fontId="27" fillId="0" borderId="0" xfId="45" applyFill="1">
      <alignment vertical="center"/>
    </xf>
    <xf numFmtId="0" fontId="27" fillId="0" borderId="27" xfId="45" applyFill="1" applyBorder="1">
      <alignment vertical="center"/>
    </xf>
    <xf numFmtId="0" fontId="27" fillId="0" borderId="29" xfId="45" applyFill="1" applyBorder="1" applyAlignment="1">
      <alignment horizontal="center" vertical="center"/>
    </xf>
    <xf numFmtId="0" fontId="27" fillId="0" borderId="149" xfId="45" applyFill="1" applyBorder="1" applyAlignment="1">
      <alignment horizontal="center" vertical="center"/>
    </xf>
    <xf numFmtId="0" fontId="1" fillId="0" borderId="22" xfId="45" applyFont="1" applyFill="1" applyBorder="1" applyAlignment="1">
      <alignment horizontal="center" vertical="center" shrinkToFit="1"/>
    </xf>
    <xf numFmtId="0" fontId="27" fillId="0" borderId="150" xfId="45" applyFill="1" applyBorder="1">
      <alignment vertical="center"/>
    </xf>
    <xf numFmtId="0" fontId="1" fillId="0" borderId="12" xfId="45" applyFont="1" applyFill="1" applyBorder="1" applyAlignment="1">
      <alignment vertical="center" shrinkToFit="1"/>
    </xf>
    <xf numFmtId="0" fontId="1" fillId="0" borderId="12" xfId="45" applyFont="1" applyFill="1" applyBorder="1">
      <alignment vertical="center"/>
    </xf>
    <xf numFmtId="0" fontId="27" fillId="0" borderId="30" xfId="45" applyFill="1" applyBorder="1">
      <alignment vertical="center"/>
    </xf>
    <xf numFmtId="0" fontId="27" fillId="0" borderId="151" xfId="45" applyFill="1" applyBorder="1">
      <alignment vertical="center"/>
    </xf>
    <xf numFmtId="0" fontId="1" fillId="0" borderId="14" xfId="45" applyFont="1" applyFill="1" applyBorder="1">
      <alignment vertical="center"/>
    </xf>
    <xf numFmtId="0" fontId="27" fillId="0" borderId="19" xfId="45" applyFill="1" applyBorder="1" applyAlignment="1">
      <alignment horizontal="center" vertical="center"/>
    </xf>
    <xf numFmtId="0" fontId="1" fillId="0" borderId="19" xfId="45" applyFont="1" applyFill="1" applyBorder="1" applyAlignment="1">
      <alignment horizontal="center" vertical="center"/>
    </xf>
    <xf numFmtId="0" fontId="27" fillId="0" borderId="27" xfId="45" applyFill="1" applyBorder="1" applyAlignment="1">
      <alignment horizontal="center" vertical="center"/>
    </xf>
    <xf numFmtId="0" fontId="27" fillId="0" borderId="27" xfId="45" applyFill="1" applyBorder="1" applyAlignment="1">
      <alignment horizontal="right" vertical="center"/>
    </xf>
    <xf numFmtId="0" fontId="1" fillId="0" borderId="27" xfId="45" applyFont="1" applyFill="1" applyBorder="1" applyAlignment="1">
      <alignment horizontal="right" vertical="center"/>
    </xf>
    <xf numFmtId="0" fontId="27" fillId="0" borderId="152" xfId="45" applyFill="1" applyBorder="1" applyAlignment="1">
      <alignment horizontal="center" vertical="center"/>
    </xf>
    <xf numFmtId="0" fontId="27" fillId="0" borderId="152" xfId="45" applyFill="1" applyBorder="1" applyAlignment="1">
      <alignment horizontal="right" vertical="center"/>
    </xf>
    <xf numFmtId="0" fontId="1" fillId="0" borderId="152" xfId="45" applyFont="1" applyFill="1" applyBorder="1" applyAlignment="1">
      <alignment horizontal="right" vertical="center"/>
    </xf>
    <xf numFmtId="0" fontId="27" fillId="0" borderId="29" xfId="45" applyFill="1" applyBorder="1" applyAlignment="1">
      <alignment horizontal="right" vertical="center"/>
    </xf>
    <xf numFmtId="0" fontId="1" fillId="0" borderId="29" xfId="45" applyFont="1" applyFill="1" applyBorder="1" applyAlignment="1">
      <alignment horizontal="right" vertical="center"/>
    </xf>
    <xf numFmtId="0" fontId="27" fillId="0" borderId="30" xfId="45" applyFill="1" applyBorder="1" applyAlignment="1">
      <alignment horizontal="center" vertical="center"/>
    </xf>
    <xf numFmtId="0" fontId="27" fillId="0" borderId="30" xfId="45" applyFill="1" applyBorder="1" applyAlignment="1">
      <alignment horizontal="right" vertical="center"/>
    </xf>
    <xf numFmtId="0" fontId="1" fillId="0" borderId="30" xfId="45" applyFont="1" applyFill="1" applyBorder="1" applyAlignment="1">
      <alignment horizontal="right" vertical="center"/>
    </xf>
    <xf numFmtId="0" fontId="1" fillId="0" borderId="27" xfId="45" applyFont="1" applyFill="1" applyBorder="1" applyAlignment="1">
      <alignment horizontal="center" vertical="center" shrinkToFit="1"/>
    </xf>
    <xf numFmtId="0" fontId="27" fillId="0" borderId="54" xfId="45" applyFill="1" applyBorder="1" applyAlignment="1">
      <alignment horizontal="center" vertical="center"/>
    </xf>
    <xf numFmtId="0" fontId="27" fillId="0" borderId="54" xfId="45" applyFill="1" applyBorder="1" applyAlignment="1">
      <alignment horizontal="right" vertical="center"/>
    </xf>
    <xf numFmtId="0" fontId="27" fillId="0" borderId="29" xfId="45" applyFill="1" applyBorder="1">
      <alignment vertical="center"/>
    </xf>
    <xf numFmtId="0" fontId="27" fillId="0" borderId="11" xfId="45" applyFill="1" applyBorder="1">
      <alignment vertical="center"/>
    </xf>
    <xf numFmtId="0" fontId="27" fillId="0" borderId="153" xfId="45" applyFill="1" applyBorder="1" applyAlignment="1">
      <alignment horizontal="right" vertical="center"/>
    </xf>
    <xf numFmtId="0" fontId="27" fillId="0" borderId="154" xfId="45" applyFill="1" applyBorder="1">
      <alignment vertical="center"/>
    </xf>
    <xf numFmtId="0" fontId="1" fillId="0" borderId="155" xfId="45" applyFont="1" applyFill="1" applyBorder="1">
      <alignment vertical="center"/>
    </xf>
    <xf numFmtId="0" fontId="1" fillId="0" borderId="89" xfId="45" applyFont="1" applyFill="1" applyBorder="1">
      <alignment vertical="center"/>
    </xf>
    <xf numFmtId="0" fontId="1" fillId="0" borderId="156" xfId="45" applyFont="1" applyFill="1" applyBorder="1" applyAlignment="1">
      <alignment horizontal="right" vertical="center"/>
    </xf>
    <xf numFmtId="0" fontId="1" fillId="0" borderId="157" xfId="45" applyFont="1" applyFill="1" applyBorder="1">
      <alignment vertical="center"/>
    </xf>
    <xf numFmtId="0" fontId="1" fillId="0" borderId="30" xfId="45" applyFont="1" applyFill="1" applyBorder="1">
      <alignment vertical="center"/>
    </xf>
    <xf numFmtId="0" fontId="1" fillId="0" borderId="19" xfId="45" applyFont="1" applyFill="1" applyBorder="1" applyAlignment="1">
      <alignment horizontal="right" vertical="center"/>
    </xf>
    <xf numFmtId="0" fontId="1" fillId="0" borderId="19" xfId="45" applyFont="1" applyFill="1" applyBorder="1">
      <alignment vertical="center"/>
    </xf>
    <xf numFmtId="0" fontId="1" fillId="0" borderId="27" xfId="45" applyFont="1" applyFill="1" applyBorder="1" applyAlignment="1">
      <alignment vertical="center"/>
    </xf>
    <xf numFmtId="0" fontId="1" fillId="0" borderId="29" xfId="45" applyFont="1" applyFill="1" applyBorder="1" applyAlignment="1">
      <alignment vertical="center"/>
    </xf>
    <xf numFmtId="0" fontId="1" fillId="0" borderId="30" xfId="45" applyFont="1" applyFill="1" applyBorder="1" applyAlignment="1">
      <alignment vertical="center"/>
    </xf>
    <xf numFmtId="0" fontId="1" fillId="0" borderId="27" xfId="45" applyFont="1" applyFill="1" applyBorder="1">
      <alignment vertical="center"/>
    </xf>
    <xf numFmtId="0" fontId="1" fillId="0" borderId="29" xfId="45" applyFont="1" applyFill="1" applyBorder="1">
      <alignment vertical="center"/>
    </xf>
    <xf numFmtId="0" fontId="1" fillId="0" borderId="158" xfId="45" applyFont="1" applyFill="1" applyBorder="1">
      <alignment vertical="center"/>
    </xf>
    <xf numFmtId="0" fontId="1" fillId="0" borderId="159" xfId="45" applyFont="1" applyFill="1" applyBorder="1" applyAlignment="1">
      <alignment horizontal="right" vertical="center"/>
    </xf>
    <xf numFmtId="0" fontId="1" fillId="0" borderId="160" xfId="45" applyFont="1" applyFill="1" applyBorder="1">
      <alignment vertical="center"/>
    </xf>
    <xf numFmtId="0" fontId="1" fillId="0" borderId="16" xfId="45" applyFont="1" applyFill="1" applyBorder="1" applyAlignment="1">
      <alignment horizontal="center" vertical="center"/>
    </xf>
    <xf numFmtId="0" fontId="1" fillId="0" borderId="0" xfId="45" applyFont="1" applyFill="1" applyBorder="1" applyAlignment="1">
      <alignment horizontal="center" vertical="center"/>
    </xf>
    <xf numFmtId="0" fontId="1" fillId="0" borderId="31" xfId="45" applyFont="1" applyFill="1" applyBorder="1" applyAlignment="1">
      <alignment horizontal="center" vertical="center"/>
    </xf>
    <xf numFmtId="0" fontId="14" fillId="0" borderId="0" xfId="0" applyFont="1" applyBorder="1" applyAlignment="1" applyProtection="1">
      <alignment horizontal="center" vertical="center"/>
      <protection locked="0"/>
    </xf>
    <xf numFmtId="0" fontId="14" fillId="0" borderId="0" xfId="0" applyFont="1" applyBorder="1" applyAlignment="1" applyProtection="1">
      <alignment horizontal="left" vertical="center"/>
      <protection locked="0"/>
    </xf>
    <xf numFmtId="0" fontId="0" fillId="0" borderId="12" xfId="0" applyFont="1" applyFill="1" applyBorder="1" applyAlignment="1">
      <alignment horizontal="left" vertical="center"/>
    </xf>
    <xf numFmtId="0" fontId="0" fillId="0" borderId="19" xfId="0" applyFont="1" applyFill="1" applyBorder="1" applyAlignment="1">
      <alignment horizontal="center" vertical="center"/>
    </xf>
    <xf numFmtId="0" fontId="0" fillId="0" borderId="0" xfId="0" applyFill="1">
      <alignment vertical="center"/>
    </xf>
    <xf numFmtId="0" fontId="0" fillId="0" borderId="27" xfId="0" applyFill="1" applyBorder="1">
      <alignment vertical="center"/>
    </xf>
    <xf numFmtId="0" fontId="0" fillId="0" borderId="29" xfId="0" applyFill="1" applyBorder="1" applyAlignment="1">
      <alignment horizontal="center" vertical="center"/>
    </xf>
    <xf numFmtId="0" fontId="0" fillId="0" borderId="161" xfId="0" applyFill="1" applyBorder="1" applyAlignment="1">
      <alignment horizontal="center" vertical="center"/>
    </xf>
    <xf numFmtId="0" fontId="0" fillId="0" borderId="18" xfId="0" applyFont="1" applyFill="1" applyBorder="1" applyAlignment="1">
      <alignment vertical="center" shrinkToFit="1"/>
    </xf>
    <xf numFmtId="0" fontId="0" fillId="0" borderId="162" xfId="0" applyFill="1" applyBorder="1">
      <alignment vertical="center"/>
    </xf>
    <xf numFmtId="0" fontId="0" fillId="0" borderId="12" xfId="0" applyFont="1" applyFill="1" applyBorder="1" applyAlignment="1">
      <alignment vertical="center" shrinkToFit="1"/>
    </xf>
    <xf numFmtId="0" fontId="0" fillId="0" borderId="150" xfId="0" applyFill="1" applyBorder="1">
      <alignment vertical="center"/>
    </xf>
    <xf numFmtId="0" fontId="0" fillId="0" borderId="12" xfId="0" applyFont="1" applyFill="1" applyBorder="1">
      <alignment vertical="center"/>
    </xf>
    <xf numFmtId="0" fontId="0" fillId="0" borderId="30" xfId="0" applyFill="1" applyBorder="1">
      <alignment vertical="center"/>
    </xf>
    <xf numFmtId="0" fontId="0" fillId="0" borderId="151" xfId="0" applyFill="1" applyBorder="1">
      <alignment vertical="center"/>
    </xf>
    <xf numFmtId="0" fontId="0" fillId="0" borderId="14" xfId="0" applyFont="1" applyFill="1" applyBorder="1">
      <alignment vertical="center"/>
    </xf>
    <xf numFmtId="0" fontId="0" fillId="0" borderId="27" xfId="0" applyFill="1" applyBorder="1" applyAlignment="1">
      <alignment horizontal="center" vertical="center"/>
    </xf>
    <xf numFmtId="0" fontId="0" fillId="0" borderId="27" xfId="0" applyFill="1" applyBorder="1" applyAlignment="1">
      <alignment horizontal="right" vertical="center"/>
    </xf>
    <xf numFmtId="0" fontId="0" fillId="0" borderId="27" xfId="0" applyFont="1" applyFill="1" applyBorder="1" applyAlignment="1">
      <alignment horizontal="right" vertical="center"/>
    </xf>
    <xf numFmtId="0" fontId="0" fillId="0" borderId="152" xfId="0" applyFill="1" applyBorder="1" applyAlignment="1">
      <alignment horizontal="center" vertical="center"/>
    </xf>
    <xf numFmtId="0" fontId="0" fillId="0" borderId="152" xfId="0" applyFill="1" applyBorder="1" applyAlignment="1">
      <alignment horizontal="right" vertical="center"/>
    </xf>
    <xf numFmtId="0" fontId="0" fillId="0" borderId="152" xfId="0" applyFont="1" applyFill="1" applyBorder="1" applyAlignment="1">
      <alignment horizontal="right" vertical="center"/>
    </xf>
    <xf numFmtId="0" fontId="0" fillId="0" borderId="29" xfId="0" applyFill="1" applyBorder="1" applyAlignment="1">
      <alignment horizontal="right" vertical="center"/>
    </xf>
    <xf numFmtId="0" fontId="0" fillId="0" borderId="29" xfId="0" applyFont="1" applyFill="1" applyBorder="1" applyAlignment="1">
      <alignment horizontal="right" vertical="center"/>
    </xf>
    <xf numFmtId="0" fontId="0" fillId="0" borderId="30" xfId="0" applyFill="1" applyBorder="1" applyAlignment="1">
      <alignment horizontal="center" vertical="center"/>
    </xf>
    <xf numFmtId="0" fontId="0" fillId="0" borderId="30" xfId="0" applyFill="1" applyBorder="1" applyAlignment="1">
      <alignment horizontal="right" vertical="center"/>
    </xf>
    <xf numFmtId="0" fontId="0" fillId="0" borderId="30" xfId="0" applyFont="1" applyFill="1" applyBorder="1" applyAlignment="1">
      <alignment horizontal="right" vertical="center"/>
    </xf>
    <xf numFmtId="0" fontId="0" fillId="0" borderId="27" xfId="0" applyFont="1" applyFill="1" applyBorder="1" applyAlignment="1">
      <alignment horizontal="center" vertical="center" shrinkToFit="1"/>
    </xf>
    <xf numFmtId="0" fontId="0" fillId="0" borderId="54" xfId="0" applyFill="1" applyBorder="1" applyAlignment="1">
      <alignment horizontal="center" vertical="center"/>
    </xf>
    <xf numFmtId="0" fontId="0" fillId="0" borderId="54" xfId="0" applyFill="1" applyBorder="1" applyAlignment="1">
      <alignment horizontal="right" vertical="center"/>
    </xf>
    <xf numFmtId="0" fontId="0" fillId="0" borderId="11" xfId="0" applyFill="1" applyBorder="1">
      <alignment vertical="center"/>
    </xf>
    <xf numFmtId="0" fontId="0" fillId="0" borderId="153" xfId="0" applyFill="1" applyBorder="1" applyAlignment="1">
      <alignment horizontal="right" vertical="center"/>
    </xf>
    <xf numFmtId="0" fontId="0" fillId="0" borderId="154" xfId="0" applyFill="1" applyBorder="1">
      <alignment vertical="center"/>
    </xf>
    <xf numFmtId="0" fontId="0" fillId="0" borderId="155" xfId="0" applyFont="1" applyFill="1" applyBorder="1">
      <alignment vertical="center"/>
    </xf>
    <xf numFmtId="0" fontId="0" fillId="0" borderId="89" xfId="0" applyFont="1" applyFill="1" applyBorder="1">
      <alignment vertical="center"/>
    </xf>
    <xf numFmtId="0" fontId="0" fillId="0" borderId="156" xfId="0" applyFont="1" applyFill="1" applyBorder="1" applyAlignment="1">
      <alignment horizontal="right" vertical="center"/>
    </xf>
    <xf numFmtId="0" fontId="0" fillId="0" borderId="157" xfId="0" applyFont="1" applyFill="1" applyBorder="1">
      <alignment vertical="center"/>
    </xf>
    <xf numFmtId="0" fontId="0" fillId="0" borderId="30" xfId="0" applyFont="1" applyFill="1" applyBorder="1">
      <alignment vertical="center"/>
    </xf>
    <xf numFmtId="0" fontId="0" fillId="0" borderId="19" xfId="0" applyFont="1" applyFill="1" applyBorder="1" applyAlignment="1">
      <alignment horizontal="right" vertical="center"/>
    </xf>
    <xf numFmtId="0" fontId="0" fillId="0" borderId="19" xfId="0" applyFont="1" applyFill="1" applyBorder="1">
      <alignment vertical="center"/>
    </xf>
    <xf numFmtId="0" fontId="0" fillId="0" borderId="27"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19" xfId="0" applyFill="1" applyBorder="1" applyAlignment="1">
      <alignment horizontal="right" vertical="center"/>
    </xf>
    <xf numFmtId="0" fontId="0" fillId="0" borderId="19" xfId="0" applyFill="1" applyBorder="1">
      <alignment vertical="center"/>
    </xf>
    <xf numFmtId="0" fontId="0" fillId="0" borderId="159" xfId="0" applyFill="1" applyBorder="1" applyAlignment="1">
      <alignment horizontal="right" vertical="center"/>
    </xf>
    <xf numFmtId="0" fontId="0" fillId="0" borderId="160" xfId="0" applyFill="1" applyBorder="1">
      <alignment vertical="center"/>
    </xf>
    <xf numFmtId="0" fontId="0" fillId="0" borderId="13" xfId="0" applyFill="1" applyBorder="1">
      <alignment vertical="center"/>
    </xf>
    <xf numFmtId="0" fontId="0" fillId="0" borderId="10" xfId="0" applyFont="1" applyFill="1" applyBorder="1" applyAlignment="1">
      <alignment vertical="center"/>
    </xf>
    <xf numFmtId="0" fontId="0" fillId="0" borderId="11" xfId="0" applyFont="1" applyFill="1" applyBorder="1" applyAlignment="1">
      <alignment vertical="center"/>
    </xf>
    <xf numFmtId="0" fontId="1" fillId="0" borderId="30" xfId="45" applyFont="1" applyFill="1" applyBorder="1" applyAlignment="1">
      <alignment horizontal="center" vertical="center"/>
    </xf>
    <xf numFmtId="0" fontId="1" fillId="0" borderId="11" xfId="45" applyFont="1" applyFill="1" applyBorder="1" applyAlignment="1">
      <alignment horizontal="center" vertical="center"/>
    </xf>
    <xf numFmtId="0" fontId="1" fillId="0" borderId="27" xfId="45" applyFont="1" applyFill="1" applyBorder="1" applyAlignment="1">
      <alignment horizontal="center" vertical="center"/>
    </xf>
    <xf numFmtId="0" fontId="1" fillId="0" borderId="29" xfId="45" applyFont="1" applyFill="1" applyBorder="1" applyAlignment="1">
      <alignment horizontal="center" vertical="center"/>
    </xf>
    <xf numFmtId="0" fontId="1" fillId="0" borderId="0" xfId="45" applyFont="1" applyFill="1">
      <alignment vertical="center"/>
    </xf>
    <xf numFmtId="0" fontId="1" fillId="0" borderId="34" xfId="0" applyFont="1" applyBorder="1" applyAlignment="1">
      <alignment horizontal="right" vertical="center"/>
    </xf>
    <xf numFmtId="0" fontId="0" fillId="0" borderId="35" xfId="0" applyFont="1" applyBorder="1" applyAlignment="1">
      <alignment vertical="center"/>
    </xf>
    <xf numFmtId="0" fontId="0" fillId="0" borderId="47" xfId="0" applyBorder="1" applyAlignment="1">
      <alignment horizontal="right" vertical="center"/>
    </xf>
    <xf numFmtId="176" fontId="1" fillId="31" borderId="19" xfId="47" applyNumberFormat="1" applyFont="1" applyFill="1" applyBorder="1" applyProtection="1">
      <alignment vertical="center"/>
      <protection locked="0"/>
    </xf>
    <xf numFmtId="176" fontId="0" fillId="0" borderId="24" xfId="47" applyNumberFormat="1" applyFont="1" applyBorder="1">
      <alignment vertical="center"/>
    </xf>
    <xf numFmtId="176" fontId="1" fillId="31" borderId="24" xfId="47" applyNumberFormat="1" applyFill="1" applyBorder="1">
      <alignment vertical="center"/>
    </xf>
    <xf numFmtId="176" fontId="0" fillId="0" borderId="30" xfId="47" applyNumberFormat="1" applyFont="1" applyBorder="1">
      <alignment vertical="center"/>
    </xf>
    <xf numFmtId="176" fontId="1" fillId="0" borderId="24" xfId="47" applyNumberFormat="1" applyBorder="1">
      <alignment vertical="center"/>
    </xf>
    <xf numFmtId="49" fontId="95" fillId="0" borderId="30" xfId="0" applyNumberFormat="1" applyFont="1" applyFill="1" applyBorder="1" applyAlignment="1">
      <alignment horizontal="center" vertical="center"/>
    </xf>
    <xf numFmtId="0" fontId="95" fillId="0" borderId="17" xfId="0" applyFont="1" applyFill="1" applyBorder="1" applyAlignment="1">
      <alignment vertical="center"/>
    </xf>
    <xf numFmtId="0" fontId="17" fillId="0" borderId="31" xfId="47" applyNumberFormat="1" applyFont="1" applyFill="1" applyBorder="1" applyAlignment="1">
      <alignment vertical="center"/>
    </xf>
    <xf numFmtId="0" fontId="17" fillId="0" borderId="0" xfId="46" applyFill="1" applyBorder="1" applyProtection="1"/>
    <xf numFmtId="37" fontId="77" fillId="0" borderId="121" xfId="50" applyNumberFormat="1" applyFont="1" applyFill="1" applyBorder="1" applyAlignment="1" applyProtection="1">
      <alignment horizontal="center" vertical="center"/>
    </xf>
    <xf numFmtId="176" fontId="0" fillId="0" borderId="0" xfId="47" applyNumberFormat="1" applyFont="1" applyBorder="1" applyAlignment="1">
      <alignment horizontal="right" vertical="center"/>
    </xf>
    <xf numFmtId="176" fontId="83" fillId="31" borderId="0" xfId="47" applyNumberFormat="1" applyFont="1" applyFill="1" applyBorder="1">
      <alignment vertical="center"/>
    </xf>
    <xf numFmtId="176" fontId="83" fillId="0" borderId="0" xfId="47" applyNumberFormat="1" applyFont="1" applyBorder="1">
      <alignment vertical="center"/>
    </xf>
    <xf numFmtId="176" fontId="1" fillId="38" borderId="0" xfId="47" applyNumberFormat="1" applyFill="1">
      <alignment vertical="center"/>
    </xf>
    <xf numFmtId="0" fontId="1" fillId="0" borderId="0" xfId="55"/>
    <xf numFmtId="0" fontId="84" fillId="0" borderId="0" xfId="55" applyFont="1" applyAlignment="1">
      <alignment horizontal="left" vertical="center"/>
    </xf>
    <xf numFmtId="0" fontId="85" fillId="0" borderId="0" xfId="55" applyFont="1" applyAlignment="1">
      <alignment vertical="center"/>
    </xf>
    <xf numFmtId="0" fontId="3" fillId="0" borderId="0" xfId="55" applyFont="1"/>
    <xf numFmtId="0" fontId="1" fillId="0" borderId="0" xfId="55" applyFont="1" applyAlignment="1">
      <alignment horizontal="right"/>
    </xf>
    <xf numFmtId="0" fontId="1" fillId="0" borderId="36" xfId="55" applyBorder="1" applyAlignment="1">
      <alignment horizontal="center" vertical="center"/>
    </xf>
    <xf numFmtId="0" fontId="6" fillId="0" borderId="273" xfId="55" applyFont="1" applyBorder="1" applyAlignment="1">
      <alignment horizontal="center" vertical="center"/>
    </xf>
    <xf numFmtId="0" fontId="6" fillId="0" borderId="274" xfId="55" applyFont="1" applyBorder="1" applyAlignment="1">
      <alignment horizontal="center" vertical="center"/>
    </xf>
    <xf numFmtId="0" fontId="6" fillId="0" borderId="275" xfId="55" applyFont="1" applyBorder="1" applyAlignment="1">
      <alignment horizontal="center" vertical="center"/>
    </xf>
    <xf numFmtId="0" fontId="1" fillId="0" borderId="36" xfId="55" applyBorder="1"/>
    <xf numFmtId="0" fontId="1" fillId="0" borderId="276" xfId="55" applyBorder="1" applyAlignment="1">
      <alignment horizontal="center" vertical="center"/>
    </xf>
    <xf numFmtId="0" fontId="1" fillId="0" borderId="277" xfId="55" applyBorder="1" applyAlignment="1">
      <alignment horizontal="center" vertical="center"/>
    </xf>
    <xf numFmtId="0" fontId="1" fillId="0" borderId="278" xfId="55" applyBorder="1" applyAlignment="1">
      <alignment horizontal="center" vertical="center"/>
    </xf>
    <xf numFmtId="0" fontId="1" fillId="0" borderId="0" xfId="55" applyAlignment="1">
      <alignment wrapText="1"/>
    </xf>
    <xf numFmtId="0" fontId="1" fillId="0" borderId="0" xfId="55" applyFont="1"/>
    <xf numFmtId="0" fontId="1" fillId="0" borderId="0" xfId="55" applyAlignment="1">
      <alignment horizontal="right"/>
    </xf>
    <xf numFmtId="0" fontId="3" fillId="0" borderId="339" xfId="55" applyFont="1" applyBorder="1" applyAlignment="1">
      <alignment horizontal="right"/>
    </xf>
    <xf numFmtId="0" fontId="3" fillId="0" borderId="0" xfId="55" applyFont="1" applyAlignment="1">
      <alignment horizontal="right"/>
    </xf>
    <xf numFmtId="0" fontId="1" fillId="0" borderId="344" xfId="55" applyBorder="1" applyAlignment="1">
      <alignment horizontal="center" vertical="center"/>
    </xf>
    <xf numFmtId="0" fontId="1" fillId="0" borderId="292" xfId="55" applyBorder="1" applyAlignment="1">
      <alignment horizontal="center" vertical="center"/>
    </xf>
    <xf numFmtId="0" fontId="1" fillId="0" borderId="293" xfId="55" applyBorder="1" applyAlignment="1">
      <alignment horizontal="center" vertical="center"/>
    </xf>
    <xf numFmtId="0" fontId="6" fillId="0" borderId="107" xfId="55" applyFont="1" applyBorder="1" applyAlignment="1">
      <alignment vertical="center" shrinkToFit="1"/>
    </xf>
    <xf numFmtId="188" fontId="1" fillId="0" borderId="26" xfId="55" applyNumberFormat="1" applyBorder="1" applyAlignment="1">
      <alignment horizontal="center" vertical="center"/>
    </xf>
    <xf numFmtId="0" fontId="1" fillId="0" borderId="346" xfId="55" applyBorder="1" applyAlignment="1">
      <alignment horizontal="center" vertical="center"/>
    </xf>
    <xf numFmtId="0" fontId="1" fillId="0" borderId="284" xfId="55" applyBorder="1" applyAlignment="1">
      <alignment horizontal="center" vertical="center"/>
    </xf>
    <xf numFmtId="0" fontId="1" fillId="0" borderId="285" xfId="55" applyBorder="1" applyAlignment="1">
      <alignment horizontal="center" vertical="center"/>
    </xf>
    <xf numFmtId="0" fontId="6" fillId="0" borderId="18" xfId="55" applyFont="1" applyBorder="1" applyAlignment="1">
      <alignment vertical="center" shrinkToFit="1"/>
    </xf>
    <xf numFmtId="188" fontId="1" fillId="0" borderId="19" xfId="55" applyNumberFormat="1" applyBorder="1" applyAlignment="1">
      <alignment horizontal="center" vertical="center"/>
    </xf>
    <xf numFmtId="0" fontId="1" fillId="0" borderId="347" xfId="55" applyBorder="1" applyAlignment="1">
      <alignment horizontal="center" vertical="center"/>
    </xf>
    <xf numFmtId="0" fontId="1" fillId="0" borderId="287" xfId="55" applyBorder="1" applyAlignment="1">
      <alignment horizontal="center" vertical="center"/>
    </xf>
    <xf numFmtId="0" fontId="1" fillId="0" borderId="288" xfId="55" applyBorder="1" applyAlignment="1">
      <alignment horizontal="center" vertical="center"/>
    </xf>
    <xf numFmtId="188" fontId="1" fillId="0" borderId="19" xfId="55" applyNumberFormat="1" applyFont="1" applyBorder="1" applyAlignment="1">
      <alignment horizontal="center" vertical="center"/>
    </xf>
    <xf numFmtId="0" fontId="1" fillId="0" borderId="347" xfId="55" applyFont="1" applyBorder="1" applyAlignment="1">
      <alignment horizontal="center" vertical="center"/>
    </xf>
    <xf numFmtId="0" fontId="6" fillId="0" borderId="290" xfId="55" applyFont="1" applyBorder="1" applyAlignment="1">
      <alignment vertical="center" shrinkToFit="1"/>
    </xf>
    <xf numFmtId="188" fontId="1" fillId="0" borderId="24" xfId="55" applyNumberFormat="1" applyBorder="1" applyAlignment="1">
      <alignment horizontal="center" vertical="center"/>
    </xf>
    <xf numFmtId="0" fontId="6" fillId="0" borderId="14" xfId="55" applyFont="1" applyBorder="1" applyAlignment="1">
      <alignment vertical="center" shrinkToFit="1"/>
    </xf>
    <xf numFmtId="188" fontId="1" fillId="0" borderId="30" xfId="55" applyNumberFormat="1" applyBorder="1" applyAlignment="1">
      <alignment horizontal="center" vertical="center"/>
    </xf>
    <xf numFmtId="0" fontId="1" fillId="0" borderId="348" xfId="55" applyFont="1" applyBorder="1" applyAlignment="1">
      <alignment horizontal="center" vertical="center"/>
    </xf>
    <xf numFmtId="0" fontId="1" fillId="0" borderId="349" xfId="55" applyBorder="1" applyAlignment="1">
      <alignment horizontal="center" vertical="center"/>
    </xf>
    <xf numFmtId="0" fontId="1" fillId="0" borderId="350" xfId="55" applyBorder="1" applyAlignment="1">
      <alignment horizontal="center" vertical="center"/>
    </xf>
    <xf numFmtId="0" fontId="6" fillId="0" borderId="297" xfId="55" applyFont="1" applyBorder="1"/>
    <xf numFmtId="0" fontId="6" fillId="0" borderId="170" xfId="55" applyFont="1" applyBorder="1" applyAlignment="1">
      <alignment horizontal="center" vertical="center"/>
    </xf>
    <xf numFmtId="180" fontId="1" fillId="36" borderId="156" xfId="55" applyNumberFormat="1" applyFill="1" applyBorder="1" applyAlignment="1">
      <alignment horizontal="center" vertical="center"/>
    </xf>
    <xf numFmtId="0" fontId="1" fillId="0" borderId="0" xfId="55" applyBorder="1" applyAlignment="1">
      <alignment horizontal="center"/>
    </xf>
    <xf numFmtId="0" fontId="1" fillId="0" borderId="0" xfId="55" applyAlignment="1">
      <alignment vertical="center"/>
    </xf>
    <xf numFmtId="0" fontId="1" fillId="0" borderId="0" xfId="55" applyAlignment="1">
      <alignment horizontal="center" vertical="top"/>
    </xf>
    <xf numFmtId="0" fontId="1" fillId="0" borderId="0" xfId="55" applyBorder="1" applyAlignment="1">
      <alignment horizontal="center" vertical="center"/>
    </xf>
    <xf numFmtId="0" fontId="1" fillId="0" borderId="0" xfId="55" applyBorder="1"/>
    <xf numFmtId="180" fontId="13" fillId="36" borderId="0" xfId="55" applyNumberFormat="1" applyFont="1" applyFill="1" applyAlignment="1">
      <alignment horizontal="center" vertical="center"/>
    </xf>
    <xf numFmtId="0" fontId="13" fillId="0" borderId="0" xfId="55" applyFont="1" applyAlignment="1">
      <alignment horizontal="right" vertical="center"/>
    </xf>
    <xf numFmtId="0" fontId="13" fillId="0" borderId="0" xfId="55" applyFont="1" applyAlignment="1">
      <alignment vertical="center"/>
    </xf>
    <xf numFmtId="182" fontId="86" fillId="36" borderId="0" xfId="55" applyNumberFormat="1" applyFont="1" applyFill="1" applyAlignment="1">
      <alignment horizontal="center" vertical="center"/>
    </xf>
    <xf numFmtId="0" fontId="1" fillId="0" borderId="351" xfId="55" applyBorder="1"/>
    <xf numFmtId="0" fontId="88" fillId="0" borderId="0" xfId="56" applyFont="1"/>
    <xf numFmtId="0" fontId="102" fillId="0" borderId="0" xfId="56" applyFont="1"/>
    <xf numFmtId="0" fontId="101" fillId="0" borderId="0" xfId="56"/>
    <xf numFmtId="0" fontId="13" fillId="0" borderId="0" xfId="55" applyFont="1" applyAlignment="1">
      <alignment horizontal="right"/>
    </xf>
    <xf numFmtId="0" fontId="85" fillId="0" borderId="279" xfId="55" applyFont="1" applyBorder="1" applyAlignment="1">
      <alignment horizontal="center" vertical="center"/>
    </xf>
    <xf numFmtId="0" fontId="85" fillId="0" borderId="274" xfId="55" applyFont="1" applyBorder="1" applyAlignment="1">
      <alignment horizontal="center" vertical="center"/>
    </xf>
    <xf numFmtId="0" fontId="85" fillId="0" borderId="275" xfId="55" applyFont="1" applyBorder="1" applyAlignment="1">
      <alignment horizontal="center" vertical="center"/>
    </xf>
    <xf numFmtId="0" fontId="90" fillId="0" borderId="0" xfId="56" applyFont="1" applyBorder="1" applyAlignment="1">
      <alignment horizontal="right"/>
    </xf>
    <xf numFmtId="182" fontId="91" fillId="36" borderId="0" xfId="56" applyNumberFormat="1" applyFont="1" applyFill="1" applyBorder="1" applyAlignment="1">
      <alignment horizontal="center"/>
    </xf>
    <xf numFmtId="0" fontId="13" fillId="36" borderId="301" xfId="55" applyFont="1" applyFill="1" applyBorder="1" applyAlignment="1">
      <alignment horizontal="center" vertical="center"/>
    </xf>
    <xf numFmtId="0" fontId="13" fillId="36" borderId="277" xfId="55" applyFont="1" applyFill="1" applyBorder="1" applyAlignment="1">
      <alignment horizontal="center" vertical="center"/>
    </xf>
    <xf numFmtId="0" fontId="13" fillId="36" borderId="278" xfId="55" applyFont="1" applyFill="1" applyBorder="1" applyAlignment="1">
      <alignment horizontal="center" vertical="center"/>
    </xf>
    <xf numFmtId="0" fontId="104" fillId="0" borderId="0" xfId="56" applyFont="1"/>
    <xf numFmtId="0" fontId="90" fillId="0" borderId="0" xfId="56" applyFont="1" applyBorder="1"/>
    <xf numFmtId="182" fontId="91" fillId="0" borderId="0" xfId="56" applyNumberFormat="1" applyFont="1" applyBorder="1"/>
    <xf numFmtId="0" fontId="90" fillId="0" borderId="0" xfId="56" applyFont="1" applyAlignment="1">
      <alignment horizontal="right"/>
    </xf>
    <xf numFmtId="182" fontId="91" fillId="36" borderId="0" xfId="56" applyNumberFormat="1" applyFont="1" applyFill="1" applyAlignment="1">
      <alignment horizontal="center"/>
    </xf>
    <xf numFmtId="0" fontId="102" fillId="0" borderId="0" xfId="56" applyFont="1" applyAlignment="1">
      <alignment horizontal="right"/>
    </xf>
    <xf numFmtId="0" fontId="92" fillId="0" borderId="307" xfId="56" applyFont="1" applyBorder="1" applyAlignment="1">
      <alignment horizontal="center" vertical="center" wrapText="1"/>
    </xf>
    <xf numFmtId="0" fontId="92" fillId="0" borderId="308" xfId="56" applyFont="1" applyBorder="1" applyAlignment="1">
      <alignment horizontal="center" vertical="center" wrapText="1"/>
    </xf>
    <xf numFmtId="0" fontId="92" fillId="0" borderId="309" xfId="56" applyFont="1" applyBorder="1" applyAlignment="1">
      <alignment horizontal="center" vertical="center" wrapText="1"/>
    </xf>
    <xf numFmtId="0" fontId="92" fillId="0" borderId="310" xfId="56" applyFont="1" applyBorder="1" applyAlignment="1">
      <alignment horizontal="center" vertical="center" wrapText="1"/>
    </xf>
    <xf numFmtId="0" fontId="101" fillId="0" borderId="0" xfId="56" applyAlignment="1">
      <alignment vertical="center"/>
    </xf>
    <xf numFmtId="176" fontId="91" fillId="36" borderId="0" xfId="56" applyNumberFormat="1" applyFont="1" applyFill="1" applyBorder="1" applyAlignment="1">
      <alignment horizontal="center" vertical="center"/>
    </xf>
    <xf numFmtId="176" fontId="93" fillId="36" borderId="314" xfId="56" applyNumberFormat="1" applyFont="1" applyFill="1" applyBorder="1" applyAlignment="1">
      <alignment horizontal="center" vertical="center" wrapText="1"/>
    </xf>
    <xf numFmtId="0" fontId="90" fillId="37" borderId="315" xfId="56" applyFont="1" applyFill="1" applyBorder="1" applyAlignment="1">
      <alignment horizontal="center" vertical="center"/>
    </xf>
    <xf numFmtId="0" fontId="92" fillId="37" borderId="316" xfId="56" applyFont="1" applyFill="1" applyBorder="1" applyAlignment="1">
      <alignment horizontal="center" vertical="center" wrapText="1"/>
    </xf>
    <xf numFmtId="0" fontId="92" fillId="37" borderId="317" xfId="56" applyFont="1" applyFill="1" applyBorder="1" applyAlignment="1">
      <alignment horizontal="center" vertical="center" wrapText="1"/>
    </xf>
    <xf numFmtId="0" fontId="90" fillId="0" borderId="318" xfId="56" applyFont="1" applyBorder="1"/>
    <xf numFmtId="0" fontId="90" fillId="0" borderId="109" xfId="56" applyFont="1" applyBorder="1"/>
    <xf numFmtId="0" fontId="90" fillId="0" borderId="188" xfId="56" applyFont="1" applyBorder="1"/>
    <xf numFmtId="176" fontId="91" fillId="36" borderId="319" xfId="56" applyNumberFormat="1" applyFont="1" applyFill="1" applyBorder="1" applyAlignment="1">
      <alignment horizontal="center" vertical="center"/>
    </xf>
    <xf numFmtId="176" fontId="91" fillId="36" borderId="295" xfId="56" applyNumberFormat="1" applyFont="1" applyFill="1" applyBorder="1" applyAlignment="1">
      <alignment horizontal="center" vertical="center"/>
    </xf>
    <xf numFmtId="176" fontId="91" fillId="36" borderId="14" xfId="56" applyNumberFormat="1" applyFont="1" applyFill="1" applyBorder="1" applyAlignment="1">
      <alignment horizontal="center" vertical="center"/>
    </xf>
    <xf numFmtId="176" fontId="91" fillId="36" borderId="108" xfId="56" applyNumberFormat="1" applyFont="1" applyFill="1" applyBorder="1" applyAlignment="1">
      <alignment horizontal="center" vertical="center"/>
    </xf>
    <xf numFmtId="176" fontId="91" fillId="36" borderId="314" xfId="56" applyNumberFormat="1" applyFont="1" applyFill="1" applyBorder="1" applyAlignment="1">
      <alignment horizontal="center" vertical="center"/>
    </xf>
    <xf numFmtId="0" fontId="90" fillId="0" borderId="37" xfId="56" applyFont="1" applyBorder="1"/>
    <xf numFmtId="0" fontId="90" fillId="0" borderId="31" xfId="56" applyFont="1" applyBorder="1"/>
    <xf numFmtId="0" fontId="90" fillId="0" borderId="85" xfId="56" applyFont="1" applyBorder="1"/>
    <xf numFmtId="176" fontId="91" fillId="36" borderId="320" xfId="56" applyNumberFormat="1" applyFont="1" applyFill="1" applyBorder="1" applyAlignment="1">
      <alignment horizontal="center" vertical="center"/>
    </xf>
    <xf numFmtId="176" fontId="91" fillId="36" borderId="151" xfId="56" applyNumberFormat="1" applyFont="1" applyFill="1" applyBorder="1" applyAlignment="1">
      <alignment horizontal="center" vertical="center"/>
    </xf>
    <xf numFmtId="176" fontId="91" fillId="36" borderId="296" xfId="56" applyNumberFormat="1" applyFont="1" applyFill="1" applyBorder="1" applyAlignment="1">
      <alignment horizontal="center" vertical="center"/>
    </xf>
    <xf numFmtId="0" fontId="90" fillId="0" borderId="167" xfId="56" applyFont="1" applyBorder="1"/>
    <xf numFmtId="0" fontId="90" fillId="0" borderId="194" xfId="56" applyFont="1" applyBorder="1"/>
    <xf numFmtId="176" fontId="93" fillId="0" borderId="321" xfId="56" applyNumberFormat="1" applyFont="1" applyBorder="1" applyAlignment="1">
      <alignment horizontal="center" vertical="center"/>
    </xf>
    <xf numFmtId="176" fontId="91" fillId="36" borderId="206" xfId="56" applyNumberFormat="1" applyFont="1" applyFill="1" applyBorder="1" applyAlignment="1">
      <alignment horizontal="center" vertical="center"/>
    </xf>
    <xf numFmtId="176" fontId="91" fillId="36" borderId="20" xfId="56" applyNumberFormat="1" applyFont="1" applyFill="1" applyBorder="1" applyAlignment="1">
      <alignment horizontal="center" vertical="center"/>
    </xf>
    <xf numFmtId="176" fontId="91" fillId="0" borderId="205" xfId="56" applyNumberFormat="1" applyFont="1" applyBorder="1" applyAlignment="1">
      <alignment horizontal="center" vertical="center"/>
    </xf>
    <xf numFmtId="176" fontId="91" fillId="36" borderId="322" xfId="56" applyNumberFormat="1" applyFont="1" applyFill="1" applyBorder="1" applyAlignment="1">
      <alignment horizontal="center" vertical="center"/>
    </xf>
    <xf numFmtId="0" fontId="92" fillId="0" borderId="200" xfId="56" applyFont="1" applyBorder="1"/>
    <xf numFmtId="0" fontId="92" fillId="0" borderId="323" xfId="56" applyFont="1" applyBorder="1"/>
    <xf numFmtId="176" fontId="93" fillId="36" borderId="324" xfId="56" applyNumberFormat="1" applyFont="1" applyFill="1" applyBorder="1" applyAlignment="1">
      <alignment horizontal="center" vertical="center"/>
    </xf>
    <xf numFmtId="176" fontId="91" fillId="36" borderId="201" xfId="56" applyNumberFormat="1" applyFont="1" applyFill="1" applyBorder="1" applyAlignment="1">
      <alignment horizontal="center" vertical="center"/>
    </xf>
    <xf numFmtId="176" fontId="91" fillId="36" borderId="65" xfId="56" applyNumberFormat="1" applyFont="1" applyFill="1" applyBorder="1" applyAlignment="1">
      <alignment horizontal="center" vertical="center"/>
    </xf>
    <xf numFmtId="176" fontId="91" fillId="36" borderId="207" xfId="56" applyNumberFormat="1" applyFont="1" applyFill="1" applyBorder="1" applyAlignment="1">
      <alignment horizontal="center" vertical="center"/>
    </xf>
    <xf numFmtId="176" fontId="91" fillId="36" borderId="325" xfId="56" applyNumberFormat="1" applyFont="1" applyFill="1" applyBorder="1" applyAlignment="1">
      <alignment horizontal="center" vertical="center"/>
    </xf>
    <xf numFmtId="176" fontId="93" fillId="0" borderId="324" xfId="56" applyNumberFormat="1" applyFont="1" applyBorder="1" applyAlignment="1">
      <alignment horizontal="center" vertical="center"/>
    </xf>
    <xf numFmtId="176" fontId="91" fillId="0" borderId="207" xfId="56" applyNumberFormat="1" applyFont="1" applyBorder="1" applyAlignment="1">
      <alignment horizontal="center" vertical="center"/>
    </xf>
    <xf numFmtId="176" fontId="91" fillId="37" borderId="352" xfId="56" applyNumberFormat="1" applyFont="1" applyFill="1" applyBorder="1" applyAlignment="1">
      <alignment horizontal="center" vertical="center"/>
    </xf>
    <xf numFmtId="0" fontId="90" fillId="0" borderId="200" xfId="56" applyFont="1" applyBorder="1"/>
    <xf numFmtId="0" fontId="90" fillId="0" borderId="323" xfId="56" applyFont="1" applyBorder="1"/>
    <xf numFmtId="176" fontId="91" fillId="36" borderId="164" xfId="56" applyNumberFormat="1" applyFont="1" applyFill="1" applyBorder="1" applyAlignment="1">
      <alignment horizontal="center" vertical="center"/>
    </xf>
    <xf numFmtId="176" fontId="91" fillId="36" borderId="21" xfId="56" applyNumberFormat="1" applyFont="1" applyFill="1" applyBorder="1" applyAlignment="1">
      <alignment horizontal="center" vertical="center"/>
    </xf>
    <xf numFmtId="176" fontId="93" fillId="0" borderId="320" xfId="56" applyNumberFormat="1" applyFont="1" applyBorder="1" applyAlignment="1">
      <alignment horizontal="center" vertical="center"/>
    </xf>
    <xf numFmtId="176" fontId="91" fillId="36" borderId="209" xfId="56" applyNumberFormat="1" applyFont="1" applyFill="1" applyBorder="1" applyAlignment="1">
      <alignment horizontal="center" vertical="center"/>
    </xf>
    <xf numFmtId="176" fontId="91" fillId="36" borderId="22" xfId="56" applyNumberFormat="1" applyFont="1" applyFill="1" applyBorder="1" applyAlignment="1">
      <alignment horizontal="center" vertical="center"/>
    </xf>
    <xf numFmtId="176" fontId="91" fillId="0" borderId="151" xfId="56" applyNumberFormat="1" applyFont="1" applyBorder="1" applyAlignment="1">
      <alignment horizontal="center" vertical="center"/>
    </xf>
    <xf numFmtId="176" fontId="91" fillId="36" borderId="326" xfId="56" applyNumberFormat="1" applyFont="1" applyFill="1" applyBorder="1" applyAlignment="1">
      <alignment horizontal="center" vertical="center"/>
    </xf>
    <xf numFmtId="176" fontId="91" fillId="37" borderId="327" xfId="56" applyNumberFormat="1" applyFont="1" applyFill="1" applyBorder="1" applyAlignment="1">
      <alignment horizontal="center" vertical="center"/>
    </xf>
    <xf numFmtId="176" fontId="91" fillId="37" borderId="328" xfId="56" applyNumberFormat="1" applyFont="1" applyFill="1" applyBorder="1" applyAlignment="1">
      <alignment horizontal="center" vertical="center"/>
    </xf>
    <xf numFmtId="0" fontId="92" fillId="0" borderId="31" xfId="56" applyFont="1" applyFill="1" applyBorder="1"/>
    <xf numFmtId="0" fontId="92" fillId="0" borderId="85" xfId="56" applyFont="1" applyFill="1" applyBorder="1"/>
    <xf numFmtId="176" fontId="93" fillId="0" borderId="320" xfId="56" applyNumberFormat="1" applyFont="1" applyFill="1" applyBorder="1" applyAlignment="1">
      <alignment horizontal="center" vertical="center"/>
    </xf>
    <xf numFmtId="176" fontId="93" fillId="37" borderId="329" xfId="56" applyNumberFormat="1" applyFont="1" applyFill="1" applyBorder="1" applyAlignment="1">
      <alignment horizontal="center" vertical="center"/>
    </xf>
    <xf numFmtId="176" fontId="93" fillId="36" borderId="14" xfId="56" applyNumberFormat="1" applyFont="1" applyFill="1" applyBorder="1" applyAlignment="1">
      <alignment horizontal="center" vertical="center"/>
    </xf>
    <xf numFmtId="176" fontId="93" fillId="0" borderId="151" xfId="56" applyNumberFormat="1" applyFont="1" applyFill="1" applyBorder="1" applyAlignment="1">
      <alignment horizontal="center" vertical="center"/>
    </xf>
    <xf numFmtId="176" fontId="93" fillId="36" borderId="296" xfId="56" applyNumberFormat="1" applyFont="1" applyFill="1" applyBorder="1" applyAlignment="1">
      <alignment horizontal="center" vertical="center"/>
    </xf>
    <xf numFmtId="176" fontId="93" fillId="37" borderId="330" xfId="56" applyNumberFormat="1" applyFont="1" applyFill="1" applyBorder="1" applyAlignment="1">
      <alignment horizontal="center" vertical="center"/>
    </xf>
    <xf numFmtId="176" fontId="93" fillId="37" borderId="331" xfId="56" applyNumberFormat="1" applyFont="1" applyFill="1" applyBorder="1" applyAlignment="1">
      <alignment horizontal="center" vertical="center"/>
    </xf>
    <xf numFmtId="176" fontId="93" fillId="37" borderId="184" xfId="56" applyNumberFormat="1" applyFont="1" applyFill="1" applyBorder="1" applyAlignment="1">
      <alignment horizontal="center" vertical="center"/>
    </xf>
    <xf numFmtId="176" fontId="93" fillId="37" borderId="332" xfId="56" applyNumberFormat="1" applyFont="1" applyFill="1" applyBorder="1" applyAlignment="1">
      <alignment horizontal="center" vertical="center"/>
    </xf>
    <xf numFmtId="176" fontId="93" fillId="37" borderId="328" xfId="56" applyNumberFormat="1" applyFont="1" applyFill="1" applyBorder="1" applyAlignment="1">
      <alignment horizontal="center" vertical="center"/>
    </xf>
    <xf numFmtId="0" fontId="92" fillId="0" borderId="28" xfId="56" applyFont="1" applyBorder="1"/>
    <xf numFmtId="0" fontId="92" fillId="0" borderId="186" xfId="56" applyFont="1" applyBorder="1"/>
    <xf numFmtId="176" fontId="91" fillId="36" borderId="287" xfId="56" applyNumberFormat="1" applyFont="1" applyFill="1" applyBorder="1" applyAlignment="1">
      <alignment horizontal="center" vertical="center"/>
    </xf>
    <xf numFmtId="176" fontId="91" fillId="36" borderId="18" xfId="56" applyNumberFormat="1" applyFont="1" applyFill="1" applyBorder="1" applyAlignment="1">
      <alignment horizontal="center" vertical="center"/>
    </xf>
    <xf numFmtId="176" fontId="91" fillId="36" borderId="288" xfId="56" applyNumberFormat="1" applyFont="1" applyFill="1" applyBorder="1" applyAlignment="1">
      <alignment horizontal="center" vertical="center"/>
    </xf>
    <xf numFmtId="0" fontId="92" fillId="0" borderId="31" xfId="56" applyFont="1" applyBorder="1"/>
    <xf numFmtId="0" fontId="92" fillId="0" borderId="85" xfId="56" applyFont="1" applyBorder="1"/>
    <xf numFmtId="0" fontId="90" fillId="0" borderId="50" xfId="56" applyFont="1" applyBorder="1"/>
    <xf numFmtId="0" fontId="90" fillId="0" borderId="52" xfId="56" applyFont="1" applyBorder="1"/>
    <xf numFmtId="0" fontId="90" fillId="0" borderId="333" xfId="56" applyFont="1" applyBorder="1"/>
    <xf numFmtId="176" fontId="91" fillId="0" borderId="334" xfId="56" applyNumberFormat="1" applyFont="1" applyBorder="1" applyAlignment="1">
      <alignment horizontal="center" vertical="center"/>
    </xf>
    <xf numFmtId="176" fontId="91" fillId="36" borderId="335" xfId="56" applyNumberFormat="1" applyFont="1" applyFill="1" applyBorder="1" applyAlignment="1">
      <alignment horizontal="center" vertical="center"/>
    </xf>
    <xf numFmtId="176" fontId="91" fillId="36" borderId="51" xfId="56" applyNumberFormat="1" applyFont="1" applyFill="1" applyBorder="1" applyAlignment="1">
      <alignment horizontal="center" vertical="center"/>
    </xf>
    <xf numFmtId="176" fontId="91" fillId="37" borderId="336" xfId="56" applyNumberFormat="1" applyFont="1" applyFill="1" applyBorder="1" applyAlignment="1">
      <alignment horizontal="center" vertical="center"/>
    </xf>
    <xf numFmtId="176" fontId="91" fillId="37" borderId="337" xfId="56" applyNumberFormat="1" applyFont="1" applyFill="1" applyBorder="1" applyAlignment="1">
      <alignment horizontal="center" vertical="center"/>
    </xf>
    <xf numFmtId="176" fontId="91" fillId="37" borderId="338" xfId="56" applyNumberFormat="1" applyFont="1" applyFill="1" applyBorder="1" applyAlignment="1">
      <alignment horizontal="center" vertical="center"/>
    </xf>
    <xf numFmtId="0" fontId="89" fillId="0" borderId="0" xfId="56" applyFont="1" applyBorder="1"/>
    <xf numFmtId="0" fontId="94" fillId="0" borderId="0" xfId="56" applyFont="1" applyBorder="1"/>
    <xf numFmtId="0" fontId="89" fillId="0" borderId="0" xfId="56" applyFont="1"/>
    <xf numFmtId="0" fontId="17" fillId="0" borderId="0" xfId="46" applyFill="1" applyAlignment="1" applyProtection="1">
      <alignment horizontal="left"/>
    </xf>
    <xf numFmtId="0" fontId="17" fillId="0" borderId="0" xfId="46" applyFont="1" applyFill="1" applyBorder="1" applyAlignment="1" applyProtection="1">
      <alignment horizontal="right" vertical="center"/>
    </xf>
    <xf numFmtId="0" fontId="20" fillId="0" borderId="0" xfId="46" applyFont="1" applyFill="1" applyBorder="1" applyAlignment="1" applyProtection="1">
      <alignment vertical="center"/>
    </xf>
    <xf numFmtId="0" fontId="22" fillId="0" borderId="69" xfId="46" applyFont="1" applyFill="1" applyBorder="1" applyAlignment="1" applyProtection="1">
      <alignment horizontal="center" vertical="center" shrinkToFit="1"/>
    </xf>
    <xf numFmtId="0" fontId="57" fillId="0" borderId="29" xfId="46" applyFont="1" applyFill="1" applyBorder="1" applyAlignment="1" applyProtection="1">
      <alignment horizontal="center" wrapText="1"/>
    </xf>
    <xf numFmtId="0" fontId="20" fillId="0" borderId="27" xfId="46" applyFont="1" applyFill="1" applyBorder="1" applyAlignment="1" applyProtection="1">
      <alignment vertical="center"/>
    </xf>
    <xf numFmtId="0" fontId="20" fillId="0" borderId="41" xfId="46" applyFont="1" applyFill="1" applyBorder="1" applyAlignment="1" applyProtection="1">
      <alignment horizontal="center" vertical="center" wrapText="1"/>
    </xf>
    <xf numFmtId="38" fontId="61" fillId="0" borderId="71" xfId="36" applyFont="1" applyFill="1" applyBorder="1" applyAlignment="1" applyProtection="1">
      <alignment horizontal="right" vertical="center" wrapText="1"/>
    </xf>
    <xf numFmtId="38" fontId="22" fillId="0" borderId="72" xfId="36" applyFont="1" applyFill="1" applyBorder="1" applyAlignment="1" applyProtection="1">
      <alignment horizontal="right" vertical="center" wrapText="1"/>
    </xf>
    <xf numFmtId="38" fontId="22" fillId="0" borderId="73" xfId="36" applyFont="1" applyFill="1" applyBorder="1" applyAlignment="1" applyProtection="1">
      <alignment horizontal="right" vertical="center" wrapText="1"/>
    </xf>
    <xf numFmtId="38" fontId="22" fillId="0" borderId="41" xfId="36" applyNumberFormat="1" applyFont="1" applyFill="1" applyBorder="1" applyAlignment="1" applyProtection="1">
      <alignment horizontal="right" vertical="center" wrapText="1"/>
    </xf>
    <xf numFmtId="38" fontId="62" fillId="0" borderId="71" xfId="36" applyFont="1" applyFill="1" applyBorder="1" applyAlignment="1" applyProtection="1">
      <alignment horizontal="right" vertical="center" wrapText="1"/>
    </xf>
    <xf numFmtId="38" fontId="22" fillId="0" borderId="74" xfId="36" applyFont="1" applyFill="1" applyBorder="1" applyAlignment="1" applyProtection="1">
      <alignment horizontal="right" vertical="center" wrapText="1"/>
      <protection locked="0"/>
    </xf>
    <xf numFmtId="38" fontId="22" fillId="0" borderId="41" xfId="36" applyFont="1" applyFill="1" applyBorder="1" applyAlignment="1" applyProtection="1">
      <alignment horizontal="right" vertical="center" wrapText="1"/>
      <protection locked="0"/>
    </xf>
    <xf numFmtId="38" fontId="62" fillId="0" borderId="41" xfId="36" applyFont="1" applyFill="1" applyBorder="1" applyAlignment="1" applyProtection="1">
      <alignment horizontal="right" vertical="center" wrapText="1"/>
    </xf>
    <xf numFmtId="38" fontId="22" fillId="0" borderId="29" xfId="36" applyFont="1" applyFill="1" applyBorder="1" applyAlignment="1" applyProtection="1">
      <alignment horizontal="right" vertical="center" wrapText="1"/>
    </xf>
    <xf numFmtId="0" fontId="20" fillId="0" borderId="75" xfId="46" applyFont="1" applyFill="1" applyBorder="1" applyAlignment="1" applyProtection="1">
      <alignment vertical="center"/>
    </xf>
    <xf numFmtId="0" fontId="33" fillId="0" borderId="0" xfId="46" applyFont="1" applyFill="1" applyAlignment="1" applyProtection="1">
      <alignment vertical="center"/>
    </xf>
    <xf numFmtId="0" fontId="20" fillId="0" borderId="76" xfId="46" applyFont="1" applyFill="1" applyBorder="1" applyAlignment="1" applyProtection="1">
      <alignment horizontal="center" vertical="center" wrapText="1"/>
    </xf>
    <xf numFmtId="38" fontId="61" fillId="0" borderId="77" xfId="36" applyFont="1" applyFill="1" applyBorder="1" applyAlignment="1" applyProtection="1">
      <alignment horizontal="right" vertical="center" wrapText="1"/>
    </xf>
    <xf numFmtId="38" fontId="22" fillId="0" borderId="78" xfId="36" applyFont="1" applyFill="1" applyBorder="1" applyAlignment="1" applyProtection="1">
      <alignment horizontal="right" vertical="center" wrapText="1"/>
    </xf>
    <xf numFmtId="38" fontId="22" fillId="0" borderId="79" xfId="36" applyFont="1" applyFill="1" applyBorder="1" applyAlignment="1" applyProtection="1">
      <alignment horizontal="right" vertical="center" wrapText="1"/>
    </xf>
    <xf numFmtId="38" fontId="22" fillId="0" borderId="76" xfId="36" applyNumberFormat="1" applyFont="1" applyFill="1" applyBorder="1" applyAlignment="1" applyProtection="1">
      <alignment horizontal="right" vertical="center" wrapText="1"/>
    </xf>
    <xf numFmtId="38" fontId="62" fillId="0" borderId="77" xfId="36" applyFont="1" applyFill="1" applyBorder="1" applyAlignment="1" applyProtection="1">
      <alignment horizontal="right" vertical="center" wrapText="1"/>
    </xf>
    <xf numFmtId="38" fontId="22" fillId="0" borderId="67" xfId="36" applyFont="1" applyFill="1" applyBorder="1" applyAlignment="1" applyProtection="1">
      <alignment horizontal="right" vertical="center" wrapText="1"/>
      <protection locked="0"/>
    </xf>
    <xf numFmtId="38" fontId="62" fillId="0" borderId="76" xfId="36" applyFont="1" applyFill="1" applyBorder="1" applyAlignment="1" applyProtection="1">
      <alignment horizontal="right" vertical="center" wrapText="1"/>
    </xf>
    <xf numFmtId="38" fontId="62" fillId="0" borderId="12" xfId="36" applyFont="1" applyFill="1" applyBorder="1" applyAlignment="1" applyProtection="1">
      <alignment horizontal="right" vertical="center" wrapText="1"/>
    </xf>
    <xf numFmtId="0" fontId="20" fillId="0" borderId="56" xfId="46" applyFont="1" applyFill="1" applyBorder="1" applyAlignment="1" applyProtection="1">
      <alignment vertical="center"/>
    </xf>
    <xf numFmtId="0" fontId="20" fillId="0" borderId="19" xfId="46" applyFont="1" applyFill="1" applyBorder="1" applyAlignment="1" applyProtection="1">
      <alignment vertical="center"/>
    </xf>
    <xf numFmtId="38" fontId="62" fillId="0" borderId="12" xfId="36" applyFont="1" applyFill="1" applyBorder="1" applyAlignment="1" applyProtection="1">
      <alignment horizontal="center" vertical="center" wrapText="1"/>
    </xf>
    <xf numFmtId="0" fontId="21" fillId="0" borderId="19" xfId="46" applyFont="1" applyFill="1" applyBorder="1" applyAlignment="1" applyProtection="1">
      <alignment vertical="center"/>
    </xf>
    <xf numFmtId="38" fontId="62" fillId="0" borderId="11" xfId="36" applyFont="1" applyFill="1" applyBorder="1" applyAlignment="1" applyProtection="1">
      <alignment horizontal="center" vertical="center" wrapText="1"/>
    </xf>
    <xf numFmtId="38" fontId="62" fillId="0" borderId="80" xfId="46" applyNumberFormat="1" applyFont="1" applyFill="1" applyBorder="1" applyAlignment="1">
      <alignment vertical="center" wrapText="1"/>
    </xf>
    <xf numFmtId="38" fontId="22" fillId="0" borderId="11" xfId="36" applyFont="1" applyFill="1" applyBorder="1" applyAlignment="1" applyProtection="1">
      <alignment horizontal="right" vertical="center" shrinkToFit="1"/>
    </xf>
    <xf numFmtId="38" fontId="22" fillId="0" borderId="80" xfId="46" applyNumberFormat="1" applyFont="1" applyFill="1" applyBorder="1" applyAlignment="1">
      <alignment vertical="center" wrapText="1"/>
    </xf>
    <xf numFmtId="0" fontId="20" fillId="0" borderId="31" xfId="46" applyFont="1" applyFill="1" applyBorder="1" applyAlignment="1" applyProtection="1"/>
    <xf numFmtId="0" fontId="20" fillId="0" borderId="81" xfId="46" applyFont="1" applyFill="1" applyBorder="1" applyAlignment="1" applyProtection="1">
      <alignment horizontal="center" vertical="center" wrapText="1"/>
    </xf>
    <xf numFmtId="38" fontId="61" fillId="0" borderId="82" xfId="36" applyFont="1" applyFill="1" applyBorder="1" applyAlignment="1" applyProtection="1">
      <alignment horizontal="right" vertical="center" wrapText="1"/>
    </xf>
    <xf numFmtId="38" fontId="22" fillId="0" borderId="83" xfId="36" applyFont="1" applyFill="1" applyBorder="1" applyAlignment="1" applyProtection="1">
      <alignment horizontal="right" vertical="center" wrapText="1"/>
    </xf>
    <xf numFmtId="38" fontId="22" fillId="0" borderId="84" xfId="36" applyFont="1" applyFill="1" applyBorder="1" applyAlignment="1" applyProtection="1">
      <alignment horizontal="right" vertical="center" wrapText="1"/>
    </xf>
    <xf numFmtId="38" fontId="22" fillId="0" borderId="81" xfId="36" applyNumberFormat="1" applyFont="1" applyFill="1" applyBorder="1" applyAlignment="1" applyProtection="1">
      <alignment horizontal="right" vertical="center" wrapText="1"/>
    </xf>
    <xf numFmtId="38" fontId="62" fillId="0" borderId="82" xfId="36" applyFont="1" applyFill="1" applyBorder="1" applyAlignment="1" applyProtection="1">
      <alignment horizontal="right" vertical="center" wrapText="1"/>
    </xf>
    <xf numFmtId="38" fontId="22" fillId="0" borderId="13" xfId="36" applyFont="1" applyFill="1" applyBorder="1" applyAlignment="1" applyProtection="1">
      <alignment horizontal="right" vertical="center" shrinkToFit="1"/>
    </xf>
    <xf numFmtId="38" fontId="22" fillId="0" borderId="85" xfId="36" applyFont="1" applyFill="1" applyBorder="1" applyAlignment="1" applyProtection="1">
      <alignment horizontal="right" vertical="center" wrapText="1"/>
    </xf>
    <xf numFmtId="38" fontId="22" fillId="0" borderId="68" xfId="36" applyFont="1" applyFill="1" applyBorder="1" applyAlignment="1" applyProtection="1">
      <alignment horizontal="right" vertical="center" wrapText="1"/>
      <protection locked="0"/>
    </xf>
    <xf numFmtId="38" fontId="62" fillId="0" borderId="81" xfId="36" applyFont="1" applyFill="1" applyBorder="1" applyAlignment="1" applyProtection="1">
      <alignment horizontal="right" vertical="center" wrapText="1"/>
    </xf>
    <xf numFmtId="0" fontId="17" fillId="0" borderId="17" xfId="46" applyFill="1" applyBorder="1" applyAlignment="1" applyProtection="1">
      <alignment vertical="center"/>
    </xf>
    <xf numFmtId="0" fontId="17" fillId="0" borderId="28" xfId="46" applyFill="1" applyBorder="1" applyAlignment="1" applyProtection="1">
      <alignment vertical="center"/>
    </xf>
    <xf numFmtId="38" fontId="22" fillId="0" borderId="18" xfId="36" applyFont="1" applyFill="1" applyBorder="1" applyAlignment="1" applyProtection="1">
      <alignment vertical="center"/>
    </xf>
    <xf numFmtId="38" fontId="22" fillId="0" borderId="86" xfId="36" applyNumberFormat="1" applyFont="1" applyFill="1" applyBorder="1" applyAlignment="1" applyProtection="1">
      <alignment horizontal="right" vertical="center" wrapText="1"/>
    </xf>
    <xf numFmtId="0" fontId="17" fillId="0" borderId="18" xfId="46" applyFill="1" applyBorder="1" applyAlignment="1" applyProtection="1">
      <alignment vertical="center"/>
    </xf>
    <xf numFmtId="0" fontId="17" fillId="0" borderId="28" xfId="46" applyFill="1" applyBorder="1" applyAlignment="1" applyProtection="1">
      <alignment horizontal="right" vertical="center"/>
    </xf>
    <xf numFmtId="38" fontId="17" fillId="0" borderId="28" xfId="46" applyNumberFormat="1" applyFill="1" applyBorder="1" applyAlignment="1" applyProtection="1">
      <alignment vertical="center"/>
    </xf>
    <xf numFmtId="38" fontId="17" fillId="0" borderId="0" xfId="46" applyNumberFormat="1" applyFill="1" applyBorder="1" applyAlignment="1" applyProtection="1">
      <alignment vertical="center"/>
    </xf>
    <xf numFmtId="10" fontId="65" fillId="0" borderId="0" xfId="46" applyNumberFormat="1" applyFont="1" applyFill="1" applyAlignment="1" applyProtection="1">
      <alignment vertical="center"/>
    </xf>
    <xf numFmtId="0" fontId="17" fillId="0" borderId="0" xfId="46" applyFill="1" applyAlignment="1" applyProtection="1">
      <alignment horizontal="center" vertical="center"/>
    </xf>
    <xf numFmtId="10" fontId="66" fillId="0" borderId="0" xfId="46" applyNumberFormat="1" applyFont="1" applyFill="1" applyAlignment="1" applyProtection="1">
      <alignment vertical="center"/>
    </xf>
    <xf numFmtId="38" fontId="62" fillId="0" borderId="80" xfId="46" applyNumberFormat="1" applyFont="1" applyFill="1" applyBorder="1" applyAlignment="1">
      <alignment horizontal="right" vertical="center" wrapText="1"/>
    </xf>
    <xf numFmtId="38" fontId="22" fillId="0" borderId="14" xfId="36" applyFont="1" applyFill="1" applyBorder="1" applyAlignment="1" applyProtection="1">
      <alignment horizontal="right" vertical="center" wrapText="1"/>
      <protection locked="0"/>
    </xf>
    <xf numFmtId="38" fontId="17" fillId="0" borderId="0" xfId="46" applyNumberFormat="1" applyFill="1" applyAlignment="1" applyProtection="1">
      <alignment vertical="center"/>
    </xf>
    <xf numFmtId="0" fontId="76" fillId="28" borderId="353" xfId="50" applyFont="1" applyFill="1" applyBorder="1" applyAlignment="1" applyProtection="1">
      <alignment horizontal="left" vertical="center"/>
    </xf>
    <xf numFmtId="0" fontId="11" fillId="28" borderId="66" xfId="50" applyFont="1" applyFill="1" applyBorder="1" applyAlignment="1" applyProtection="1">
      <alignment horizontal="left" vertical="center"/>
    </xf>
    <xf numFmtId="0" fontId="11" fillId="28" borderId="354" xfId="50" applyFont="1" applyFill="1" applyBorder="1" applyAlignment="1" applyProtection="1">
      <alignment horizontal="left" vertical="center"/>
    </xf>
    <xf numFmtId="49" fontId="107" fillId="28" borderId="355" xfId="50" applyNumberFormat="1" applyFont="1" applyFill="1" applyBorder="1" applyAlignment="1" applyProtection="1">
      <alignment horizontal="right" vertical="center"/>
    </xf>
    <xf numFmtId="0" fontId="108" fillId="28" borderId="0" xfId="50" applyFont="1" applyFill="1" applyBorder="1" applyAlignment="1" applyProtection="1">
      <alignment horizontal="left" vertical="center"/>
    </xf>
    <xf numFmtId="0" fontId="11" fillId="28" borderId="0" xfId="50" applyFont="1" applyFill="1" applyBorder="1" applyAlignment="1" applyProtection="1">
      <alignment horizontal="left" vertical="center"/>
    </xf>
    <xf numFmtId="0" fontId="11" fillId="28" borderId="356" xfId="50" applyFont="1" applyFill="1" applyBorder="1" applyAlignment="1" applyProtection="1">
      <alignment horizontal="left" vertical="center"/>
    </xf>
    <xf numFmtId="0" fontId="110" fillId="28" borderId="357" xfId="49" applyFont="1" applyFill="1" applyBorder="1" applyAlignment="1">
      <alignment vertical="center" wrapText="1"/>
    </xf>
    <xf numFmtId="0" fontId="110" fillId="28" borderId="358" xfId="49" applyFont="1" applyFill="1" applyBorder="1" applyAlignment="1">
      <alignment vertical="center"/>
    </xf>
    <xf numFmtId="0" fontId="110" fillId="28" borderId="359" xfId="49" applyFont="1" applyFill="1" applyBorder="1" applyAlignment="1">
      <alignment vertical="center"/>
    </xf>
    <xf numFmtId="0" fontId="12" fillId="25" borderId="0" xfId="49" applyFont="1" applyFill="1" applyAlignment="1">
      <alignment vertical="center"/>
    </xf>
    <xf numFmtId="177" fontId="12" fillId="0" borderId="138" xfId="50" applyNumberFormat="1" applyFont="1" applyFill="1" applyBorder="1" applyAlignment="1" applyProtection="1">
      <alignment horizontal="right" vertical="center" shrinkToFit="1"/>
    </xf>
    <xf numFmtId="177" fontId="12" fillId="0" borderId="139" xfId="50" applyNumberFormat="1" applyFont="1" applyFill="1" applyBorder="1" applyAlignment="1" applyProtection="1">
      <alignment horizontal="right" vertical="center" shrinkToFit="1"/>
    </xf>
    <xf numFmtId="177" fontId="12" fillId="0" borderId="140" xfId="50" applyNumberFormat="1" applyFont="1" applyFill="1" applyBorder="1" applyAlignment="1" applyProtection="1">
      <alignment horizontal="right" vertical="center" shrinkToFit="1"/>
    </xf>
    <xf numFmtId="177" fontId="12" fillId="0" borderId="141" xfId="50" applyNumberFormat="1" applyFont="1" applyFill="1" applyBorder="1" applyAlignment="1" applyProtection="1">
      <alignment horizontal="right" vertical="center" shrinkToFit="1"/>
    </xf>
    <xf numFmtId="0" fontId="12" fillId="0" borderId="0" xfId="49" applyFont="1" applyFill="1" applyAlignment="1">
      <alignment vertical="center"/>
    </xf>
    <xf numFmtId="0" fontId="111" fillId="28" borderId="362" xfId="50" applyFont="1" applyFill="1" applyBorder="1" applyAlignment="1" applyProtection="1">
      <alignment vertical="center"/>
    </xf>
    <xf numFmtId="0" fontId="111" fillId="28" borderId="363" xfId="50" applyFont="1" applyFill="1" applyBorder="1" applyAlignment="1">
      <alignment vertical="center"/>
    </xf>
    <xf numFmtId="176" fontId="113" fillId="38" borderId="0" xfId="47" applyNumberFormat="1" applyFont="1" applyFill="1">
      <alignment vertical="center"/>
    </xf>
    <xf numFmtId="0" fontId="1" fillId="0" borderId="12" xfId="45" applyFont="1" applyFill="1" applyBorder="1" applyAlignment="1">
      <alignment vertical="center" shrinkToFit="1"/>
    </xf>
    <xf numFmtId="0" fontId="1" fillId="0" borderId="30" xfId="45" applyFont="1" applyFill="1" applyBorder="1" applyAlignment="1">
      <alignment horizontal="right" vertical="center"/>
    </xf>
    <xf numFmtId="0" fontId="1" fillId="0" borderId="11" xfId="45" applyFont="1" applyFill="1" applyBorder="1" applyAlignment="1">
      <alignment horizontal="center" vertical="center"/>
    </xf>
    <xf numFmtId="0" fontId="0" fillId="27" borderId="0" xfId="0" applyFill="1">
      <alignment vertical="center"/>
    </xf>
    <xf numFmtId="0" fontId="0" fillId="26" borderId="0" xfId="0" applyFill="1">
      <alignment vertical="center"/>
    </xf>
    <xf numFmtId="0" fontId="115" fillId="0" borderId="0" xfId="0" applyFont="1">
      <alignment vertical="center"/>
    </xf>
    <xf numFmtId="0" fontId="0" fillId="0" borderId="165" xfId="0" applyBorder="1">
      <alignment vertical="center"/>
    </xf>
    <xf numFmtId="0" fontId="0" fillId="0" borderId="36" xfId="0" applyBorder="1">
      <alignment vertical="center"/>
    </xf>
    <xf numFmtId="0" fontId="116" fillId="0" borderId="0" xfId="0" applyFont="1">
      <alignment vertical="center"/>
    </xf>
    <xf numFmtId="0" fontId="0" fillId="0" borderId="0" xfId="0" applyAlignment="1">
      <alignment horizontal="center" vertical="center"/>
    </xf>
    <xf numFmtId="0" fontId="0" fillId="0" borderId="28" xfId="0" applyBorder="1">
      <alignment vertical="center"/>
    </xf>
    <xf numFmtId="0" fontId="0" fillId="0" borderId="17" xfId="0" applyBorder="1">
      <alignment vertical="center"/>
    </xf>
    <xf numFmtId="0" fontId="0" fillId="0" borderId="40" xfId="0" applyBorder="1">
      <alignment vertical="center"/>
    </xf>
    <xf numFmtId="0" fontId="0" fillId="0" borderId="0" xfId="0" applyAlignment="1">
      <alignment vertical="center" shrinkToFit="1"/>
    </xf>
    <xf numFmtId="0" fontId="0" fillId="0" borderId="38" xfId="0" applyBorder="1">
      <alignment vertical="center"/>
    </xf>
    <xf numFmtId="0" fontId="0" fillId="0" borderId="43" xfId="0" applyBorder="1">
      <alignment vertical="center"/>
    </xf>
    <xf numFmtId="0" fontId="0" fillId="0" borderId="318" xfId="0" applyBorder="1">
      <alignment vertical="center"/>
    </xf>
    <xf numFmtId="0" fontId="0" fillId="0" borderId="109" xfId="0" applyBorder="1">
      <alignment vertical="center"/>
    </xf>
    <xf numFmtId="0" fontId="0" fillId="0" borderId="108" xfId="0" applyBorder="1">
      <alignment vertical="center"/>
    </xf>
    <xf numFmtId="0" fontId="0" fillId="0" borderId="365" xfId="0" applyBorder="1">
      <alignment vertical="center"/>
    </xf>
    <xf numFmtId="0" fontId="0" fillId="0" borderId="197" xfId="0" applyBorder="1">
      <alignment vertical="center"/>
    </xf>
    <xf numFmtId="0" fontId="0" fillId="0" borderId="176" xfId="0" applyBorder="1">
      <alignment vertical="center"/>
    </xf>
    <xf numFmtId="0" fontId="0" fillId="0" borderId="367" xfId="0" applyBorder="1">
      <alignment vertical="center"/>
    </xf>
    <xf numFmtId="0" fontId="0" fillId="0" borderId="368" xfId="0" applyBorder="1">
      <alignment vertical="center"/>
    </xf>
    <xf numFmtId="0" fontId="0" fillId="0" borderId="196" xfId="0" applyBorder="1">
      <alignment vertical="center"/>
    </xf>
    <xf numFmtId="0" fontId="0" fillId="0" borderId="369" xfId="0" applyBorder="1">
      <alignment vertical="center"/>
    </xf>
    <xf numFmtId="0" fontId="0" fillId="0" borderId="370" xfId="0" applyBorder="1">
      <alignment vertical="center"/>
    </xf>
    <xf numFmtId="0" fontId="0" fillId="0" borderId="311" xfId="0" applyBorder="1">
      <alignment vertical="center"/>
    </xf>
    <xf numFmtId="0" fontId="0" fillId="0" borderId="312" xfId="0" applyBorder="1">
      <alignment vertical="center"/>
    </xf>
    <xf numFmtId="0" fontId="0" fillId="0" borderId="175" xfId="0" applyBorder="1">
      <alignment vertical="center"/>
    </xf>
    <xf numFmtId="0" fontId="0" fillId="0" borderId="371" xfId="0" applyBorder="1">
      <alignment vertical="center"/>
    </xf>
    <xf numFmtId="0" fontId="0" fillId="0" borderId="50" xfId="0" applyBorder="1">
      <alignment vertical="center"/>
    </xf>
    <xf numFmtId="0" fontId="0" fillId="0" borderId="52" xfId="0" applyBorder="1">
      <alignment vertical="center"/>
    </xf>
    <xf numFmtId="0" fontId="0" fillId="0" borderId="372" xfId="0" applyBorder="1">
      <alignment vertical="center"/>
    </xf>
    <xf numFmtId="0" fontId="0" fillId="0" borderId="53" xfId="0" applyBorder="1">
      <alignment vertical="center"/>
    </xf>
    <xf numFmtId="0" fontId="96" fillId="0" borderId="29" xfId="45" applyFont="1" applyFill="1" applyBorder="1" applyAlignment="1">
      <alignment horizontal="right" vertical="center"/>
    </xf>
    <xf numFmtId="0" fontId="96" fillId="0" borderId="89" xfId="45" applyFont="1" applyFill="1" applyBorder="1">
      <alignment vertical="center"/>
    </xf>
    <xf numFmtId="0" fontId="96" fillId="0" borderId="89" xfId="45" applyFont="1" applyFill="1" applyBorder="1" applyAlignment="1">
      <alignment horizontal="center" vertical="center"/>
    </xf>
    <xf numFmtId="0" fontId="95" fillId="0" borderId="19" xfId="0" applyFont="1" applyFill="1" applyBorder="1" applyAlignment="1">
      <alignment horizontal="center" vertical="center"/>
    </xf>
    <xf numFmtId="0" fontId="95" fillId="0" borderId="28" xfId="0" applyFont="1" applyFill="1" applyBorder="1" applyAlignment="1">
      <alignment vertical="center"/>
    </xf>
    <xf numFmtId="0" fontId="1" fillId="0" borderId="0" xfId="0" applyFont="1" applyAlignment="1">
      <alignment vertical="center"/>
    </xf>
    <xf numFmtId="0" fontId="0" fillId="0" borderId="0" xfId="0" applyFont="1" applyAlignment="1">
      <alignment vertical="center"/>
    </xf>
    <xf numFmtId="0" fontId="0" fillId="0" borderId="11" xfId="45" applyFont="1" applyFill="1" applyBorder="1" applyAlignment="1">
      <alignment horizontal="center" vertical="center"/>
    </xf>
    <xf numFmtId="0" fontId="96" fillId="0" borderId="0" xfId="0" applyFont="1">
      <alignment vertical="center"/>
    </xf>
    <xf numFmtId="0" fontId="118" fillId="0" borderId="19" xfId="0" applyFont="1" applyFill="1" applyBorder="1" applyAlignment="1">
      <alignment horizontal="right" vertical="center"/>
    </xf>
    <xf numFmtId="0" fontId="96" fillId="0" borderId="0" xfId="0" applyFont="1" applyFill="1">
      <alignment vertical="center"/>
    </xf>
    <xf numFmtId="0" fontId="119" fillId="26" borderId="37" xfId="0" applyFont="1" applyFill="1" applyBorder="1" applyAlignment="1">
      <alignment horizontal="center" vertical="center"/>
    </xf>
    <xf numFmtId="0" fontId="95" fillId="0" borderId="100" xfId="0" applyFont="1" applyFill="1" applyBorder="1" applyAlignment="1">
      <alignment horizontal="center" vertical="center"/>
    </xf>
    <xf numFmtId="0" fontId="95" fillId="0" borderId="40" xfId="0" applyFont="1" applyFill="1" applyBorder="1" applyAlignment="1">
      <alignment horizontal="center" vertical="center"/>
    </xf>
    <xf numFmtId="0" fontId="95" fillId="26" borderId="101" xfId="0" applyFont="1" applyFill="1" applyBorder="1" applyAlignment="1">
      <alignment horizontal="center" vertical="center"/>
    </xf>
    <xf numFmtId="0" fontId="95" fillId="0" borderId="29" xfId="0" applyFont="1" applyFill="1" applyBorder="1" applyAlignment="1">
      <alignment horizontal="center" vertical="center"/>
    </xf>
    <xf numFmtId="0" fontId="95" fillId="0" borderId="28" xfId="0" applyFont="1" applyFill="1" applyBorder="1" applyAlignment="1">
      <alignment horizontal="right" vertical="center"/>
    </xf>
    <xf numFmtId="0" fontId="95" fillId="0" borderId="19" xfId="0" applyFont="1" applyFill="1" applyBorder="1">
      <alignment vertical="center"/>
    </xf>
    <xf numFmtId="0" fontId="95" fillId="0" borderId="19" xfId="0" applyFont="1" applyBorder="1" applyAlignment="1">
      <alignment horizontal="center" vertical="center"/>
    </xf>
    <xf numFmtId="0" fontId="119" fillId="26" borderId="31" xfId="0" applyFont="1" applyFill="1" applyBorder="1" applyAlignment="1">
      <alignment vertical="center"/>
    </xf>
    <xf numFmtId="0" fontId="120" fillId="26" borderId="31" xfId="0" applyFont="1" applyFill="1" applyBorder="1" applyAlignment="1">
      <alignment vertical="center"/>
    </xf>
    <xf numFmtId="0" fontId="95" fillId="26" borderId="99" xfId="0" applyFont="1" applyFill="1" applyBorder="1" applyAlignment="1">
      <alignment horizontal="center" vertical="center"/>
    </xf>
    <xf numFmtId="0" fontId="119" fillId="26" borderId="35" xfId="0" applyFont="1" applyFill="1" applyBorder="1" applyAlignment="1">
      <alignment horizontal="center" vertical="center"/>
    </xf>
    <xf numFmtId="0" fontId="119" fillId="26" borderId="28" xfId="0" applyFont="1" applyFill="1" applyBorder="1" applyAlignment="1">
      <alignment vertical="center"/>
    </xf>
    <xf numFmtId="0" fontId="120" fillId="26" borderId="28" xfId="0" applyFont="1" applyFill="1" applyBorder="1" applyAlignment="1">
      <alignment vertical="center"/>
    </xf>
    <xf numFmtId="0" fontId="95" fillId="0" borderId="10" xfId="0" applyFont="1" applyFill="1" applyBorder="1" applyAlignment="1">
      <alignment horizontal="center" vertical="center"/>
    </xf>
    <xf numFmtId="0" fontId="120" fillId="0" borderId="28" xfId="0" applyFont="1" applyFill="1" applyBorder="1" applyAlignment="1">
      <alignment vertical="center"/>
    </xf>
    <xf numFmtId="0" fontId="95" fillId="0" borderId="43" xfId="0" applyFont="1" applyFill="1" applyBorder="1" applyAlignment="1">
      <alignment horizontal="center" vertical="center"/>
    </xf>
    <xf numFmtId="0" fontId="95" fillId="26" borderId="37" xfId="0" applyFont="1" applyFill="1" applyBorder="1" applyAlignment="1">
      <alignment horizontal="center" vertical="center"/>
    </xf>
    <xf numFmtId="49" fontId="95" fillId="0" borderId="19" xfId="0" applyNumberFormat="1" applyFont="1" applyFill="1" applyBorder="1" applyAlignment="1">
      <alignment horizontal="center" vertical="center"/>
    </xf>
    <xf numFmtId="0" fontId="95" fillId="26" borderId="37" xfId="0" applyFont="1" applyFill="1" applyBorder="1">
      <alignment vertical="center"/>
    </xf>
    <xf numFmtId="0" fontId="95" fillId="0" borderId="30" xfId="0" applyFont="1" applyFill="1" applyBorder="1" applyAlignment="1">
      <alignment horizontal="center" vertical="center"/>
    </xf>
    <xf numFmtId="0" fontId="95" fillId="26" borderId="50" xfId="0" applyFont="1" applyFill="1" applyBorder="1" applyAlignment="1">
      <alignment horizontal="center" vertical="center"/>
    </xf>
    <xf numFmtId="0" fontId="95" fillId="0" borderId="105" xfId="0" applyFont="1" applyFill="1" applyBorder="1" applyAlignment="1">
      <alignment horizontal="center" vertical="center"/>
    </xf>
    <xf numFmtId="0" fontId="95" fillId="0" borderId="104" xfId="0" applyFont="1" applyFill="1" applyBorder="1" applyAlignment="1">
      <alignment horizontal="center" vertical="center"/>
    </xf>
    <xf numFmtId="0" fontId="95" fillId="0" borderId="44" xfId="0" applyFont="1" applyFill="1" applyBorder="1" applyAlignment="1">
      <alignment horizontal="center" vertical="center"/>
    </xf>
    <xf numFmtId="0" fontId="95" fillId="0" borderId="0" xfId="0" applyFont="1" applyFill="1" applyBorder="1" applyAlignment="1">
      <alignment horizontal="center" vertical="center"/>
    </xf>
    <xf numFmtId="49" fontId="95" fillId="0" borderId="0" xfId="0" applyNumberFormat="1" applyFont="1" applyFill="1" applyBorder="1" applyAlignment="1">
      <alignment horizontal="center" vertical="center"/>
    </xf>
    <xf numFmtId="0" fontId="95" fillId="0" borderId="0" xfId="0" applyFont="1" applyFill="1" applyBorder="1" applyAlignment="1">
      <alignment vertical="center"/>
    </xf>
    <xf numFmtId="0" fontId="119" fillId="0" borderId="0" xfId="0" applyFont="1" applyBorder="1" applyAlignment="1">
      <alignment vertical="center" wrapText="1"/>
    </xf>
    <xf numFmtId="0" fontId="96" fillId="0" borderId="0" xfId="0" applyFont="1" applyBorder="1">
      <alignment vertical="center"/>
    </xf>
    <xf numFmtId="0" fontId="96" fillId="0" borderId="0" xfId="0" applyFont="1" applyBorder="1" applyAlignment="1">
      <alignment horizontal="center" vertical="center"/>
    </xf>
    <xf numFmtId="0" fontId="96" fillId="0" borderId="0" xfId="0" applyFont="1" applyAlignment="1">
      <alignment horizontal="center" vertical="center"/>
    </xf>
    <xf numFmtId="0" fontId="119" fillId="39" borderId="37" xfId="0" applyFont="1" applyFill="1" applyBorder="1" applyAlignment="1">
      <alignment horizontal="center" vertical="center"/>
    </xf>
    <xf numFmtId="0" fontId="1" fillId="0" borderId="29" xfId="0" applyFont="1" applyFill="1" applyBorder="1">
      <alignment vertical="center"/>
    </xf>
    <xf numFmtId="176" fontId="91" fillId="0" borderId="213" xfId="56" applyNumberFormat="1" applyFont="1" applyFill="1" applyBorder="1" applyAlignment="1">
      <alignment horizontal="center" vertical="center"/>
    </xf>
    <xf numFmtId="176" fontId="91" fillId="0" borderId="161" xfId="56" applyNumberFormat="1" applyFont="1" applyFill="1" applyBorder="1" applyAlignment="1">
      <alignment horizontal="center" vertical="center"/>
    </xf>
    <xf numFmtId="176" fontId="91" fillId="0" borderId="320" xfId="56" applyNumberFormat="1" applyFont="1" applyFill="1" applyBorder="1" applyAlignment="1">
      <alignment horizontal="center" vertical="center"/>
    </xf>
    <xf numFmtId="176" fontId="91" fillId="0" borderId="151" xfId="56" applyNumberFormat="1" applyFont="1" applyFill="1" applyBorder="1" applyAlignment="1">
      <alignment horizontal="center" vertical="center"/>
    </xf>
    <xf numFmtId="0" fontId="95" fillId="0" borderId="0" xfId="0" applyFont="1" applyFill="1" applyBorder="1" applyAlignment="1">
      <alignment horizontal="left" vertical="center"/>
    </xf>
    <xf numFmtId="0" fontId="119" fillId="0" borderId="0" xfId="0" applyFont="1">
      <alignment vertical="center"/>
    </xf>
    <xf numFmtId="0" fontId="119" fillId="0" borderId="0" xfId="0" applyFont="1" applyBorder="1">
      <alignment vertical="center"/>
    </xf>
    <xf numFmtId="0" fontId="1" fillId="0" borderId="0" xfId="0" applyFont="1" applyFill="1" applyBorder="1" applyAlignment="1">
      <alignment vertical="center" wrapText="1"/>
    </xf>
    <xf numFmtId="0" fontId="7" fillId="24" borderId="19" xfId="0" applyFont="1" applyFill="1" applyBorder="1" applyAlignment="1">
      <alignment horizontal="center" vertical="center"/>
    </xf>
    <xf numFmtId="0" fontId="123" fillId="0" borderId="0" xfId="58">
      <alignment vertical="center"/>
    </xf>
    <xf numFmtId="0" fontId="1" fillId="0" borderId="0" xfId="0" applyFont="1" applyFill="1" applyBorder="1" applyAlignment="1">
      <alignment horizontal="center" vertical="center"/>
    </xf>
    <xf numFmtId="0" fontId="4" fillId="0" borderId="0" xfId="0" applyFont="1" applyFill="1" applyBorder="1">
      <alignment vertical="center"/>
    </xf>
    <xf numFmtId="0" fontId="7" fillId="0" borderId="116" xfId="0" applyFont="1" applyFill="1" applyBorder="1" applyAlignment="1">
      <alignment horizontal="center" vertical="center"/>
    </xf>
    <xf numFmtId="0" fontId="1" fillId="0" borderId="11" xfId="0" applyFont="1" applyBorder="1" applyAlignment="1">
      <alignment vertical="center"/>
    </xf>
    <xf numFmtId="0" fontId="1" fillId="0" borderId="13" xfId="0" applyFont="1" applyBorder="1">
      <alignment vertical="center"/>
    </xf>
    <xf numFmtId="0" fontId="96" fillId="0" borderId="19" xfId="0" applyFont="1" applyFill="1" applyBorder="1" applyAlignment="1">
      <alignment horizontal="center" vertical="center"/>
    </xf>
    <xf numFmtId="0" fontId="124" fillId="0" borderId="96" xfId="0" applyFont="1" applyFill="1" applyBorder="1" applyAlignment="1">
      <alignment horizontal="center" vertical="center" wrapText="1"/>
    </xf>
    <xf numFmtId="0" fontId="96" fillId="0" borderId="27" xfId="0" applyFont="1" applyBorder="1">
      <alignment vertical="center"/>
    </xf>
    <xf numFmtId="0" fontId="96" fillId="0" borderId="17" xfId="0" applyFont="1" applyBorder="1">
      <alignment vertical="center"/>
    </xf>
    <xf numFmtId="0" fontId="118" fillId="0" borderId="28" xfId="0" applyFont="1" applyBorder="1">
      <alignment vertical="center"/>
    </xf>
    <xf numFmtId="0" fontId="96" fillId="0" borderId="29" xfId="0" applyFont="1" applyBorder="1">
      <alignment vertical="center"/>
    </xf>
    <xf numFmtId="0" fontId="118" fillId="24" borderId="18" xfId="0" applyFont="1" applyFill="1" applyBorder="1" applyAlignment="1">
      <alignment horizontal="center" vertical="center"/>
    </xf>
    <xf numFmtId="0" fontId="118" fillId="24" borderId="19" xfId="0" applyFont="1" applyFill="1" applyBorder="1" applyAlignment="1">
      <alignment horizontal="center" vertical="center" shrinkToFit="1"/>
    </xf>
    <xf numFmtId="0" fontId="121" fillId="24" borderId="19" xfId="0" applyFont="1" applyFill="1" applyBorder="1" applyAlignment="1">
      <alignment horizontal="center" vertical="center" shrinkToFit="1"/>
    </xf>
    <xf numFmtId="0" fontId="118" fillId="24" borderId="19" xfId="0" applyFont="1" applyFill="1" applyBorder="1" applyAlignment="1">
      <alignment horizontal="center" vertical="center"/>
    </xf>
    <xf numFmtId="0" fontId="118" fillId="0" borderId="19" xfId="0" applyFont="1" applyFill="1" applyBorder="1" applyAlignment="1">
      <alignment horizontal="center" vertical="center"/>
    </xf>
    <xf numFmtId="0" fontId="118" fillId="24" borderId="118" xfId="0" applyFont="1" applyFill="1" applyBorder="1" applyAlignment="1">
      <alignment horizontal="center" vertical="center" shrinkToFit="1"/>
    </xf>
    <xf numFmtId="0" fontId="118" fillId="0" borderId="118" xfId="0" applyFont="1" applyFill="1" applyBorder="1" applyAlignment="1">
      <alignment horizontal="center" vertical="center"/>
    </xf>
    <xf numFmtId="0" fontId="0" fillId="0" borderId="0" xfId="0" applyFont="1" applyFill="1" applyAlignment="1">
      <alignment vertical="center"/>
    </xf>
    <xf numFmtId="176" fontId="126" fillId="38" borderId="0" xfId="47" applyNumberFormat="1" applyFont="1" applyFill="1" applyAlignment="1">
      <alignment vertical="center"/>
    </xf>
    <xf numFmtId="176" fontId="0" fillId="40" borderId="0" xfId="47" applyNumberFormat="1" applyFont="1" applyFill="1">
      <alignment vertical="center"/>
    </xf>
    <xf numFmtId="176" fontId="1" fillId="40" borderId="0" xfId="47" applyNumberFormat="1" applyFill="1">
      <alignment vertical="center"/>
    </xf>
    <xf numFmtId="176" fontId="1" fillId="40" borderId="10" xfId="47" applyNumberFormat="1" applyFill="1" applyBorder="1" applyAlignment="1">
      <alignment horizontal="distributed"/>
    </xf>
    <xf numFmtId="176" fontId="1" fillId="40" borderId="16" xfId="47" applyNumberFormat="1" applyFill="1" applyBorder="1" applyAlignment="1">
      <alignment horizontal="distributed"/>
    </xf>
    <xf numFmtId="176" fontId="1" fillId="40" borderId="15" xfId="47" applyNumberFormat="1" applyFill="1" applyBorder="1" applyAlignment="1">
      <alignment horizontal="distributed"/>
    </xf>
    <xf numFmtId="176" fontId="1" fillId="40" borderId="27" xfId="47" applyNumberFormat="1" applyFill="1" applyBorder="1" applyAlignment="1">
      <alignment horizontal="distributed"/>
    </xf>
    <xf numFmtId="176" fontId="1" fillId="40" borderId="10" xfId="47" applyNumberFormat="1" applyFont="1" applyFill="1" applyBorder="1" applyAlignment="1">
      <alignment horizontal="distributed"/>
    </xf>
    <xf numFmtId="176" fontId="0" fillId="40" borderId="27" xfId="47" applyNumberFormat="1" applyFont="1" applyFill="1" applyBorder="1" applyAlignment="1">
      <alignment horizontal="distributed" vertical="center" wrapText="1"/>
    </xf>
    <xf numFmtId="176" fontId="1" fillId="40" borderId="29" xfId="47" applyNumberFormat="1" applyFill="1" applyBorder="1" applyAlignment="1">
      <alignment horizontal="distributed"/>
    </xf>
    <xf numFmtId="176" fontId="1" fillId="40" borderId="11" xfId="47" applyNumberFormat="1" applyFont="1" applyFill="1" applyBorder="1" applyAlignment="1">
      <alignment horizontal="distributed"/>
    </xf>
    <xf numFmtId="176" fontId="0" fillId="40" borderId="27" xfId="47" applyNumberFormat="1" applyFont="1" applyFill="1" applyBorder="1" applyAlignment="1">
      <alignment horizontal="distributed"/>
    </xf>
    <xf numFmtId="176" fontId="0" fillId="40" borderId="12" xfId="47" applyNumberFormat="1" applyFont="1" applyFill="1" applyBorder="1" applyAlignment="1">
      <alignment horizontal="distributed" vertical="center"/>
    </xf>
    <xf numFmtId="176" fontId="1" fillId="40" borderId="89" xfId="47" applyNumberFormat="1" applyFont="1" applyFill="1" applyBorder="1" applyAlignment="1">
      <alignment horizontal="distributed"/>
    </xf>
    <xf numFmtId="0" fontId="0" fillId="40" borderId="29" xfId="0" applyFill="1" applyBorder="1" applyAlignment="1">
      <alignment horizontal="distributed" vertical="center" wrapText="1"/>
    </xf>
    <xf numFmtId="176" fontId="1" fillId="40" borderId="11" xfId="47" applyNumberFormat="1" applyFill="1" applyBorder="1" applyAlignment="1">
      <alignment horizontal="distributed"/>
    </xf>
    <xf numFmtId="176" fontId="1" fillId="40" borderId="0" xfId="47" applyNumberFormat="1" applyFill="1" applyBorder="1" applyAlignment="1">
      <alignment horizontal="distributed"/>
    </xf>
    <xf numFmtId="176" fontId="1" fillId="40" borderId="12" xfId="47" applyNumberFormat="1" applyFill="1" applyBorder="1" applyAlignment="1">
      <alignment horizontal="distributed"/>
    </xf>
    <xf numFmtId="176" fontId="0" fillId="40" borderId="29" xfId="47" applyNumberFormat="1" applyFont="1" applyFill="1" applyBorder="1" applyAlignment="1">
      <alignment horizontal="distributed"/>
    </xf>
    <xf numFmtId="176" fontId="0" fillId="40" borderId="12" xfId="47" applyNumberFormat="1" applyFont="1" applyFill="1" applyBorder="1" applyAlignment="1">
      <alignment horizontal="distributed"/>
    </xf>
    <xf numFmtId="176" fontId="0" fillId="40" borderId="36" xfId="47" applyNumberFormat="1" applyFont="1" applyFill="1" applyBorder="1" applyAlignment="1">
      <alignment horizontal="distributed"/>
    </xf>
    <xf numFmtId="176" fontId="1" fillId="40" borderId="13" xfId="47" applyNumberFormat="1" applyFill="1" applyBorder="1" applyAlignment="1">
      <alignment horizontal="distributed"/>
    </xf>
    <xf numFmtId="176" fontId="1" fillId="40" borderId="31" xfId="47" applyNumberFormat="1" applyFill="1" applyBorder="1" applyAlignment="1">
      <alignment horizontal="distributed"/>
    </xf>
    <xf numFmtId="176" fontId="1" fillId="40" borderId="14" xfId="47" applyNumberFormat="1" applyFill="1" applyBorder="1" applyAlignment="1">
      <alignment horizontal="distributed"/>
    </xf>
    <xf numFmtId="176" fontId="1" fillId="40" borderId="30" xfId="47" applyNumberFormat="1" applyFill="1" applyBorder="1" applyAlignment="1">
      <alignment horizontal="distributed"/>
    </xf>
    <xf numFmtId="176" fontId="0" fillId="40" borderId="30" xfId="47" applyNumberFormat="1" applyFont="1" applyFill="1" applyBorder="1" applyAlignment="1">
      <alignment horizontal="distributed"/>
    </xf>
    <xf numFmtId="176" fontId="0" fillId="40" borderId="30" xfId="47" applyNumberFormat="1" applyFont="1" applyFill="1" applyBorder="1" applyAlignment="1">
      <alignment vertical="center"/>
    </xf>
    <xf numFmtId="176" fontId="1" fillId="40" borderId="13" xfId="47" applyNumberFormat="1" applyFont="1" applyFill="1" applyBorder="1" applyAlignment="1">
      <alignment horizontal="distributed"/>
    </xf>
    <xf numFmtId="176" fontId="0" fillId="40" borderId="43" xfId="47" applyNumberFormat="1" applyFont="1" applyFill="1" applyBorder="1" applyAlignment="1">
      <alignment horizontal="distributed" shrinkToFit="1"/>
    </xf>
    <xf numFmtId="176" fontId="0" fillId="40" borderId="14" xfId="47" applyNumberFormat="1" applyFont="1" applyFill="1" applyBorder="1" applyAlignment="1">
      <alignment horizontal="distributed"/>
    </xf>
    <xf numFmtId="176" fontId="1" fillId="40" borderId="27" xfId="47" applyNumberFormat="1" applyFill="1" applyBorder="1">
      <alignment vertical="center"/>
    </xf>
    <xf numFmtId="176" fontId="1" fillId="40" borderId="17" xfId="47" applyNumberFormat="1" applyFill="1" applyBorder="1">
      <alignment vertical="center"/>
    </xf>
    <xf numFmtId="176" fontId="1" fillId="40" borderId="18" xfId="47" applyNumberFormat="1" applyFill="1" applyBorder="1">
      <alignment vertical="center"/>
    </xf>
    <xf numFmtId="176" fontId="1" fillId="40" borderId="19" xfId="47" applyNumberFormat="1" applyFill="1" applyBorder="1">
      <alignment vertical="center"/>
    </xf>
    <xf numFmtId="176" fontId="1" fillId="40" borderId="90" xfId="47" applyNumberFormat="1" applyFill="1" applyBorder="1">
      <alignment vertical="center"/>
    </xf>
    <xf numFmtId="176" fontId="1" fillId="40" borderId="49" xfId="47" applyNumberFormat="1" applyFill="1" applyBorder="1">
      <alignment vertical="center"/>
    </xf>
    <xf numFmtId="176" fontId="1" fillId="40" borderId="29" xfId="47" applyNumberFormat="1" applyFill="1" applyBorder="1">
      <alignment vertical="center"/>
    </xf>
    <xf numFmtId="176" fontId="0" fillId="40" borderId="15" xfId="47" applyNumberFormat="1" applyFont="1" applyFill="1" applyBorder="1">
      <alignment vertical="center"/>
    </xf>
    <xf numFmtId="176" fontId="1" fillId="40" borderId="10" xfId="47" applyNumberFormat="1" applyFill="1" applyBorder="1">
      <alignment vertical="center"/>
    </xf>
    <xf numFmtId="176" fontId="1" fillId="40" borderId="91" xfId="47" applyNumberFormat="1" applyFill="1" applyBorder="1">
      <alignment vertical="center"/>
    </xf>
    <xf numFmtId="176" fontId="1" fillId="40" borderId="15" xfId="47" applyNumberFormat="1" applyFill="1" applyBorder="1">
      <alignment vertical="center"/>
    </xf>
    <xf numFmtId="176" fontId="1" fillId="40" borderId="11" xfId="47" applyNumberFormat="1" applyFill="1" applyBorder="1">
      <alignment vertical="center"/>
    </xf>
    <xf numFmtId="176" fontId="1" fillId="40" borderId="19" xfId="47" applyNumberFormat="1" applyFont="1" applyFill="1" applyBorder="1">
      <alignment vertical="center"/>
    </xf>
    <xf numFmtId="176" fontId="1" fillId="40" borderId="38" xfId="47" applyNumberFormat="1" applyFill="1" applyBorder="1">
      <alignment vertical="center"/>
    </xf>
    <xf numFmtId="176" fontId="1" fillId="40" borderId="19" xfId="47" applyNumberFormat="1" applyFont="1" applyFill="1" applyBorder="1" applyProtection="1">
      <alignment vertical="center"/>
      <protection locked="0"/>
    </xf>
    <xf numFmtId="176" fontId="1" fillId="40" borderId="19" xfId="47" applyNumberFormat="1" applyFill="1" applyBorder="1" applyProtection="1">
      <alignment vertical="center"/>
      <protection locked="0"/>
    </xf>
    <xf numFmtId="176" fontId="1" fillId="40" borderId="27" xfId="47" applyNumberFormat="1" applyFont="1" applyFill="1" applyBorder="1" applyAlignment="1">
      <alignment horizontal="center" vertical="center"/>
    </xf>
    <xf numFmtId="176" fontId="1" fillId="40" borderId="92" xfId="47" applyNumberFormat="1" applyFont="1" applyFill="1" applyBorder="1" applyAlignment="1">
      <alignment vertical="center"/>
    </xf>
    <xf numFmtId="176" fontId="0" fillId="40" borderId="19" xfId="47" applyNumberFormat="1" applyFont="1" applyFill="1" applyBorder="1">
      <alignment vertical="center"/>
    </xf>
    <xf numFmtId="176" fontId="1" fillId="40" borderId="39" xfId="47" applyNumberFormat="1" applyFont="1" applyFill="1" applyBorder="1" applyAlignment="1">
      <alignment horizontal="center" vertical="center"/>
    </xf>
    <xf numFmtId="176" fontId="1" fillId="40" borderId="19" xfId="47" applyNumberFormat="1" applyFont="1" applyFill="1" applyBorder="1" applyAlignment="1">
      <alignment horizontal="right" vertical="center"/>
    </xf>
    <xf numFmtId="0" fontId="0" fillId="40" borderId="18" xfId="0" applyFill="1" applyBorder="1" applyAlignment="1">
      <alignment vertical="center"/>
    </xf>
    <xf numFmtId="176" fontId="0" fillId="40" borderId="24" xfId="47" applyNumberFormat="1" applyFont="1" applyFill="1" applyBorder="1">
      <alignment vertical="center"/>
    </xf>
    <xf numFmtId="176" fontId="1" fillId="40" borderId="24" xfId="47" applyNumberFormat="1" applyFill="1" applyBorder="1">
      <alignment vertical="center"/>
    </xf>
    <xf numFmtId="176" fontId="0" fillId="40" borderId="30" xfId="47" applyNumberFormat="1" applyFont="1" applyFill="1" applyBorder="1">
      <alignment vertical="center"/>
    </xf>
    <xf numFmtId="176" fontId="1" fillId="40" borderId="30" xfId="47" applyNumberFormat="1" applyFill="1" applyBorder="1">
      <alignment vertical="center"/>
    </xf>
    <xf numFmtId="176" fontId="1" fillId="40" borderId="13" xfId="47" applyNumberFormat="1" applyFill="1" applyBorder="1">
      <alignment vertical="center"/>
    </xf>
    <xf numFmtId="176" fontId="1" fillId="40" borderId="18" xfId="47" applyNumberFormat="1" applyFill="1" applyBorder="1" applyAlignment="1">
      <alignment horizontal="distributed"/>
    </xf>
    <xf numFmtId="176" fontId="1" fillId="40" borderId="114" xfId="47" applyNumberFormat="1" applyFont="1" applyFill="1" applyBorder="1" applyAlignment="1">
      <alignment horizontal="right" vertical="center"/>
    </xf>
    <xf numFmtId="176" fontId="1" fillId="40" borderId="106" xfId="47" applyNumberFormat="1" applyFont="1" applyFill="1" applyBorder="1" applyAlignment="1">
      <alignment horizontal="right" vertical="center"/>
    </xf>
    <xf numFmtId="176" fontId="1" fillId="40" borderId="102" xfId="47" applyNumberFormat="1" applyFont="1" applyFill="1" applyBorder="1">
      <alignment vertical="center"/>
    </xf>
    <xf numFmtId="176" fontId="1" fillId="40" borderId="116" xfId="47" applyNumberFormat="1" applyFill="1" applyBorder="1">
      <alignment vertical="center"/>
    </xf>
    <xf numFmtId="176" fontId="1" fillId="40" borderId="0" xfId="47" applyNumberFormat="1" applyFill="1" applyBorder="1">
      <alignment vertical="center"/>
    </xf>
    <xf numFmtId="176" fontId="1" fillId="40" borderId="0" xfId="47" applyNumberFormat="1" applyFont="1" applyFill="1" applyBorder="1" applyAlignment="1">
      <alignment horizontal="center" vertical="center"/>
    </xf>
    <xf numFmtId="176" fontId="1" fillId="40" borderId="0" xfId="47" applyNumberFormat="1" applyFont="1" applyFill="1" applyBorder="1">
      <alignment vertical="center"/>
    </xf>
    <xf numFmtId="176" fontId="1" fillId="40" borderId="116" xfId="47" applyNumberFormat="1" applyFont="1" applyFill="1" applyBorder="1" applyAlignment="1">
      <alignment horizontal="center" vertical="center"/>
    </xf>
    <xf numFmtId="176" fontId="1" fillId="40" borderId="116" xfId="47" applyNumberFormat="1" applyFont="1" applyFill="1" applyBorder="1">
      <alignment vertical="center"/>
    </xf>
    <xf numFmtId="49" fontId="95" fillId="40" borderId="30" xfId="0" applyNumberFormat="1" applyFont="1" applyFill="1" applyBorder="1" applyAlignment="1">
      <alignment horizontal="center" vertical="center"/>
    </xf>
    <xf numFmtId="0" fontId="95" fillId="40" borderId="17" xfId="0" applyFont="1" applyFill="1" applyBorder="1" applyAlignment="1">
      <alignment vertical="center"/>
    </xf>
    <xf numFmtId="0" fontId="95" fillId="40" borderId="28" xfId="0" applyFont="1" applyFill="1" applyBorder="1" applyAlignment="1">
      <alignment vertical="center"/>
    </xf>
    <xf numFmtId="0" fontId="95" fillId="40" borderId="100" xfId="0" applyFont="1" applyFill="1" applyBorder="1" applyAlignment="1">
      <alignment horizontal="center" vertical="center"/>
    </xf>
    <xf numFmtId="0" fontId="95" fillId="40" borderId="40" xfId="0" applyFont="1" applyFill="1" applyBorder="1" applyAlignment="1">
      <alignment horizontal="center" vertical="center"/>
    </xf>
    <xf numFmtId="0" fontId="129" fillId="0" borderId="0" xfId="59" applyFont="1" applyFill="1" applyAlignment="1">
      <alignment vertical="center"/>
    </xf>
    <xf numFmtId="0" fontId="21" fillId="0" borderId="0" xfId="59" applyFont="1" applyFill="1" applyAlignment="1">
      <alignment vertical="center"/>
    </xf>
    <xf numFmtId="0" fontId="21" fillId="0" borderId="0" xfId="0" applyFont="1" applyFill="1" applyAlignment="1">
      <alignment vertical="center"/>
    </xf>
    <xf numFmtId="0" fontId="17" fillId="0" borderId="0" xfId="59" applyFont="1" applyFill="1" applyAlignment="1">
      <alignment vertical="center"/>
    </xf>
    <xf numFmtId="0" fontId="24" fillId="0" borderId="0" xfId="59" applyFont="1" applyFill="1" applyAlignment="1">
      <alignment vertical="center"/>
    </xf>
    <xf numFmtId="0" fontId="24" fillId="0" borderId="0" xfId="0" applyFont="1" applyFill="1" applyAlignment="1">
      <alignment horizontal="right" vertical="center"/>
    </xf>
    <xf numFmtId="0" fontId="21" fillId="0" borderId="17" xfId="59" applyFont="1" applyFill="1" applyBorder="1" applyAlignment="1">
      <alignment horizontal="distributed" vertical="center"/>
    </xf>
    <xf numFmtId="0" fontId="21" fillId="24" borderId="17" xfId="59" applyFont="1" applyFill="1" applyBorder="1" applyAlignment="1">
      <alignment horizontal="center" vertical="center"/>
    </xf>
    <xf numFmtId="176" fontId="21" fillId="24" borderId="18" xfId="59" applyNumberFormat="1" applyFont="1" applyFill="1" applyBorder="1" applyAlignment="1">
      <alignment vertical="center" shrinkToFit="1"/>
    </xf>
    <xf numFmtId="0" fontId="21" fillId="0" borderId="54" xfId="59" applyFont="1" applyFill="1" applyBorder="1" applyAlignment="1">
      <alignment horizontal="center" vertical="center"/>
    </xf>
    <xf numFmtId="0" fontId="21" fillId="0" borderId="57"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30" xfId="59" applyFont="1" applyFill="1" applyBorder="1" applyAlignment="1">
      <alignment horizontal="center" vertical="center"/>
    </xf>
    <xf numFmtId="191" fontId="21" fillId="33" borderId="227" xfId="0" applyNumberFormat="1" applyFont="1" applyFill="1" applyBorder="1" applyAlignment="1">
      <alignment vertical="center"/>
    </xf>
    <xf numFmtId="191" fontId="21" fillId="33" borderId="27" xfId="0" applyNumberFormat="1" applyFont="1" applyFill="1" applyBorder="1" applyAlignment="1">
      <alignment vertical="center"/>
    </xf>
    <xf numFmtId="0" fontId="130" fillId="0" borderId="0" xfId="59" applyFont="1" applyFill="1" applyAlignment="1">
      <alignment vertical="center"/>
    </xf>
    <xf numFmtId="0" fontId="22" fillId="0" borderId="19" xfId="59" applyFont="1" applyFill="1" applyBorder="1" applyAlignment="1">
      <alignment horizontal="distributed" vertical="center" shrinkToFit="1"/>
    </xf>
    <xf numFmtId="0" fontId="21" fillId="0" borderId="10" xfId="59" applyFont="1" applyFill="1" applyBorder="1" applyAlignment="1">
      <alignment horizontal="center" vertical="center"/>
    </xf>
    <xf numFmtId="38" fontId="22" fillId="0" borderId="375" xfId="34" applyFont="1" applyFill="1" applyBorder="1" applyAlignment="1">
      <alignment vertical="center"/>
    </xf>
    <xf numFmtId="38" fontId="21" fillId="0" borderId="27" xfId="34" applyFont="1" applyFill="1" applyBorder="1" applyAlignment="1">
      <alignment vertical="center"/>
    </xf>
    <xf numFmtId="38" fontId="21" fillId="0" borderId="54" xfId="34" applyFont="1" applyFill="1" applyBorder="1" applyAlignment="1">
      <alignment vertical="center"/>
    </xf>
    <xf numFmtId="38" fontId="21" fillId="0" borderId="27" xfId="34" applyFont="1" applyFill="1" applyBorder="1" applyAlignment="1">
      <alignment vertical="center" shrinkToFit="1"/>
    </xf>
    <xf numFmtId="192" fontId="21" fillId="0" borderId="227" xfId="0" applyNumberFormat="1" applyFont="1" applyFill="1" applyBorder="1" applyAlignment="1">
      <alignment vertical="center"/>
    </xf>
    <xf numFmtId="192" fontId="21" fillId="0" borderId="27" xfId="0" applyNumberFormat="1" applyFont="1" applyFill="1" applyBorder="1" applyAlignment="1">
      <alignment vertical="center"/>
    </xf>
    <xf numFmtId="0" fontId="21" fillId="0" borderId="19" xfId="59" applyFont="1" applyFill="1" applyBorder="1" applyAlignment="1">
      <alignment horizontal="distributed" vertical="center" shrinkToFit="1"/>
    </xf>
    <xf numFmtId="0" fontId="21" fillId="0" borderId="13" xfId="59" applyFont="1" applyFill="1" applyBorder="1" applyAlignment="1">
      <alignment horizontal="center" vertical="center"/>
    </xf>
    <xf numFmtId="38" fontId="21" fillId="0" borderId="31" xfId="34" applyFont="1" applyFill="1" applyBorder="1" applyAlignment="1">
      <alignment vertical="center"/>
    </xf>
    <xf numFmtId="38" fontId="21" fillId="0" borderId="30" xfId="34" applyFont="1" applyFill="1" applyBorder="1" applyAlignment="1">
      <alignment vertical="center" shrinkToFit="1"/>
    </xf>
    <xf numFmtId="38" fontId="21" fillId="0" borderId="29" xfId="34" applyFont="1" applyFill="1" applyBorder="1" applyAlignment="1">
      <alignment vertical="center" shrinkToFit="1"/>
    </xf>
    <xf numFmtId="38" fontId="21" fillId="0" borderId="229" xfId="34" applyFont="1" applyFill="1" applyBorder="1" applyAlignment="1">
      <alignment vertical="center"/>
    </xf>
    <xf numFmtId="38" fontId="21" fillId="0" borderId="14" xfId="34" applyFont="1" applyFill="1" applyBorder="1" applyAlignment="1">
      <alignment vertical="center"/>
    </xf>
    <xf numFmtId="0" fontId="21" fillId="0" borderId="19" xfId="59" applyFont="1" applyFill="1" applyBorder="1" applyAlignment="1">
      <alignment vertical="center" shrinkToFit="1"/>
    </xf>
    <xf numFmtId="0" fontId="21" fillId="0" borderId="27" xfId="59" applyFont="1" applyFill="1" applyBorder="1" applyAlignment="1">
      <alignment vertical="center" shrinkToFit="1"/>
    </xf>
    <xf numFmtId="0" fontId="21" fillId="0" borderId="17" xfId="59" applyFont="1" applyFill="1" applyBorder="1" applyAlignment="1">
      <alignment vertical="center"/>
    </xf>
    <xf numFmtId="0" fontId="21" fillId="0" borderId="29" xfId="59" applyFont="1" applyFill="1" applyBorder="1" applyAlignment="1">
      <alignment vertical="center" shrinkToFit="1"/>
    </xf>
    <xf numFmtId="0" fontId="21" fillId="33" borderId="17" xfId="59" applyFont="1" applyFill="1" applyBorder="1" applyAlignment="1">
      <alignment vertical="center"/>
    </xf>
    <xf numFmtId="0" fontId="21" fillId="0" borderId="29" xfId="59" applyFont="1" applyFill="1" applyBorder="1" applyAlignment="1">
      <alignment horizontal="distributed" vertical="center" shrinkToFit="1"/>
    </xf>
    <xf numFmtId="0" fontId="21" fillId="24" borderId="17" xfId="59" applyFont="1" applyFill="1" applyBorder="1" applyAlignment="1">
      <alignment vertical="center"/>
    </xf>
    <xf numFmtId="192" fontId="21" fillId="33" borderId="227" xfId="0" applyNumberFormat="1" applyFont="1" applyFill="1" applyBorder="1" applyAlignment="1">
      <alignment vertical="center"/>
    </xf>
    <xf numFmtId="192" fontId="21" fillId="33" borderId="27" xfId="0" applyNumberFormat="1" applyFont="1" applyFill="1" applyBorder="1" applyAlignment="1">
      <alignment vertical="center"/>
    </xf>
    <xf numFmtId="191" fontId="21" fillId="0" borderId="227" xfId="0" applyNumberFormat="1" applyFont="1" applyFill="1" applyBorder="1" applyAlignment="1">
      <alignment vertical="center"/>
    </xf>
    <xf numFmtId="191" fontId="21" fillId="0" borderId="27" xfId="0" applyNumberFormat="1" applyFont="1" applyFill="1" applyBorder="1" applyAlignment="1">
      <alignment vertical="center"/>
    </xf>
    <xf numFmtId="0" fontId="21" fillId="0" borderId="30" xfId="59" applyFont="1" applyFill="1" applyBorder="1" applyAlignment="1">
      <alignment vertical="center" shrinkToFit="1"/>
    </xf>
    <xf numFmtId="0" fontId="21" fillId="0" borderId="27" xfId="59" applyFont="1" applyFill="1" applyBorder="1" applyAlignment="1">
      <alignment horizontal="distributed" vertical="center"/>
    </xf>
    <xf numFmtId="176" fontId="21" fillId="24" borderId="28" xfId="59" applyNumberFormat="1" applyFont="1" applyFill="1" applyBorder="1" applyAlignment="1">
      <alignment vertical="center" shrinkToFit="1"/>
    </xf>
    <xf numFmtId="0" fontId="21" fillId="0" borderId="29" xfId="59" applyFont="1" applyFill="1" applyBorder="1" applyAlignment="1">
      <alignment horizontal="distributed" vertical="center"/>
    </xf>
    <xf numFmtId="0" fontId="21" fillId="0" borderId="158" xfId="59" applyFont="1" applyFill="1" applyBorder="1" applyAlignment="1">
      <alignment horizontal="distributed" vertical="center"/>
    </xf>
    <xf numFmtId="0" fontId="21" fillId="0" borderId="290" xfId="59" applyFont="1" applyFill="1" applyBorder="1" applyAlignment="1">
      <alignment horizontal="distributed" vertical="center" shrinkToFit="1"/>
    </xf>
    <xf numFmtId="0" fontId="21" fillId="24" borderId="376" xfId="59" applyFont="1" applyFill="1" applyBorder="1" applyAlignment="1">
      <alignment horizontal="center" vertical="center"/>
    </xf>
    <xf numFmtId="176" fontId="21" fillId="24" borderId="377" xfId="59" applyNumberFormat="1" applyFont="1" applyFill="1" applyBorder="1" applyAlignment="1">
      <alignment vertical="center" shrinkToFit="1"/>
    </xf>
    <xf numFmtId="38" fontId="21" fillId="0" borderId="54" xfId="34" applyFont="1" applyFill="1" applyBorder="1" applyAlignment="1">
      <alignment vertical="center" shrinkToFit="1"/>
    </xf>
    <xf numFmtId="191" fontId="131" fillId="33" borderId="227" xfId="0" applyNumberFormat="1" applyFont="1" applyFill="1" applyBorder="1" applyAlignment="1">
      <alignment vertical="center"/>
    </xf>
    <xf numFmtId="0" fontId="132" fillId="0" borderId="13" xfId="59" applyFont="1" applyFill="1" applyBorder="1" applyAlignment="1">
      <alignment horizontal="center" vertical="center"/>
    </xf>
    <xf numFmtId="176" fontId="21" fillId="0" borderId="31" xfId="59" applyNumberFormat="1" applyFont="1" applyFill="1" applyBorder="1" applyAlignment="1">
      <alignment vertical="center" shrinkToFit="1"/>
    </xf>
    <xf numFmtId="0" fontId="21" fillId="0" borderId="13" xfId="59" applyFont="1" applyFill="1" applyBorder="1" applyAlignment="1">
      <alignment vertical="center"/>
    </xf>
    <xf numFmtId="176" fontId="21" fillId="0" borderId="14" xfId="59" applyNumberFormat="1" applyFont="1" applyFill="1" applyBorder="1" applyAlignment="1">
      <alignment vertical="center"/>
    </xf>
    <xf numFmtId="0" fontId="21" fillId="0" borderId="176" xfId="59" applyFont="1" applyFill="1" applyBorder="1" applyAlignment="1">
      <alignment horizontal="center" vertical="center"/>
    </xf>
    <xf numFmtId="38" fontId="21" fillId="0" borderId="197" xfId="34" applyFont="1" applyFill="1" applyBorder="1" applyAlignment="1">
      <alignment vertical="center"/>
    </xf>
    <xf numFmtId="38" fontId="21" fillId="0" borderId="158" xfId="34" applyFont="1" applyFill="1" applyBorder="1" applyAlignment="1">
      <alignment vertical="center" shrinkToFit="1"/>
    </xf>
    <xf numFmtId="38" fontId="21" fillId="0" borderId="203" xfId="34" applyFont="1" applyFill="1" applyBorder="1" applyAlignment="1">
      <alignment vertical="center"/>
    </xf>
    <xf numFmtId="38" fontId="21" fillId="0" borderId="177" xfId="34" applyFont="1" applyFill="1" applyBorder="1" applyAlignment="1">
      <alignment vertical="center"/>
    </xf>
    <xf numFmtId="0" fontId="21" fillId="0" borderId="0" xfId="59" applyFont="1" applyFill="1" applyBorder="1" applyAlignment="1">
      <alignment horizontal="distributed" vertical="center"/>
    </xf>
    <xf numFmtId="0" fontId="17" fillId="0" borderId="0" xfId="59" applyFont="1" applyFill="1" applyBorder="1" applyAlignment="1">
      <alignment horizontal="distributed" vertical="center"/>
    </xf>
    <xf numFmtId="0" fontId="21" fillId="0" borderId="0" xfId="59" applyFont="1" applyFill="1" applyBorder="1" applyAlignment="1">
      <alignment horizontal="center" vertical="center"/>
    </xf>
    <xf numFmtId="176" fontId="21" fillId="0" borderId="0" xfId="59" applyNumberFormat="1" applyFont="1" applyFill="1" applyBorder="1" applyAlignment="1">
      <alignment vertical="center" shrinkToFit="1"/>
    </xf>
    <xf numFmtId="0" fontId="21" fillId="0" borderId="0" xfId="59" applyFont="1" applyFill="1" applyBorder="1" applyAlignment="1">
      <alignment vertical="center"/>
    </xf>
    <xf numFmtId="176" fontId="21" fillId="0" borderId="0" xfId="59" applyNumberFormat="1" applyFont="1" applyFill="1" applyBorder="1" applyAlignment="1">
      <alignment vertical="center"/>
    </xf>
    <xf numFmtId="0" fontId="21" fillId="0" borderId="11" xfId="59" applyFont="1" applyFill="1" applyBorder="1" applyAlignment="1">
      <alignment vertical="center"/>
    </xf>
    <xf numFmtId="38" fontId="22" fillId="0" borderId="0" xfId="34" applyFont="1" applyFill="1" applyBorder="1" applyAlignment="1">
      <alignment vertical="center"/>
    </xf>
    <xf numFmtId="38" fontId="21" fillId="0" borderId="11" xfId="34" applyFont="1" applyFill="1" applyBorder="1" applyAlignment="1">
      <alignment vertical="center" shrinkToFit="1"/>
    </xf>
    <xf numFmtId="38" fontId="21" fillId="0" borderId="152" xfId="34" applyFont="1" applyFill="1" applyBorder="1" applyAlignment="1">
      <alignment vertical="center"/>
    </xf>
    <xf numFmtId="176" fontId="133" fillId="0" borderId="228" xfId="59" applyNumberFormat="1" applyFont="1" applyFill="1" applyBorder="1" applyAlignment="1">
      <alignment vertical="center" shrinkToFit="1"/>
    </xf>
    <xf numFmtId="176" fontId="131" fillId="0" borderId="29" xfId="59" applyNumberFormat="1" applyFont="1" applyFill="1" applyBorder="1" applyAlignment="1">
      <alignment vertical="center" shrinkToFit="1"/>
    </xf>
    <xf numFmtId="0" fontId="30" fillId="0" borderId="0" xfId="59" applyFont="1" applyFill="1" applyBorder="1" applyAlignment="1">
      <alignment vertical="center"/>
    </xf>
    <xf numFmtId="38" fontId="21" fillId="0" borderId="30" xfId="34" applyFont="1" applyFill="1" applyBorder="1" applyAlignment="1">
      <alignment vertical="center"/>
    </xf>
    <xf numFmtId="38" fontId="17" fillId="26" borderId="197" xfId="34" applyFont="1" applyFill="1" applyBorder="1" applyAlignment="1">
      <alignment vertical="center"/>
    </xf>
    <xf numFmtId="176" fontId="21" fillId="0" borderId="0" xfId="59" applyNumberFormat="1" applyFont="1" applyFill="1" applyAlignment="1">
      <alignment vertical="center"/>
    </xf>
    <xf numFmtId="177" fontId="21" fillId="0" borderId="0" xfId="0" applyNumberFormat="1" applyFont="1" applyFill="1" applyAlignment="1">
      <alignment vertical="center"/>
    </xf>
    <xf numFmtId="0" fontId="30" fillId="0" borderId="0" xfId="59" applyFont="1" applyFill="1" applyAlignment="1">
      <alignment vertical="center"/>
    </xf>
    <xf numFmtId="176" fontId="21" fillId="0" borderId="0" xfId="59" applyNumberFormat="1" applyFont="1" applyFill="1" applyAlignment="1">
      <alignment vertical="center" shrinkToFit="1"/>
    </xf>
    <xf numFmtId="0" fontId="22" fillId="0" borderId="0" xfId="0" applyFont="1" applyFill="1" applyAlignment="1">
      <alignment vertical="center" wrapText="1"/>
    </xf>
    <xf numFmtId="0" fontId="21" fillId="0" borderId="0" xfId="0" applyNumberFormat="1" applyFont="1" applyFill="1" applyAlignment="1">
      <alignment vertical="center" shrinkToFit="1"/>
    </xf>
    <xf numFmtId="0" fontId="131" fillId="0" borderId="166" xfId="59" applyFont="1" applyFill="1" applyBorder="1" applyAlignment="1">
      <alignment vertical="center"/>
    </xf>
    <xf numFmtId="38" fontId="21" fillId="33" borderId="167" xfId="34" applyFont="1" applyFill="1" applyBorder="1" applyAlignment="1">
      <alignment vertical="center"/>
    </xf>
    <xf numFmtId="0" fontId="21" fillId="0" borderId="166" xfId="59" applyFont="1" applyFill="1" applyBorder="1" applyAlignment="1">
      <alignment vertical="center"/>
    </xf>
    <xf numFmtId="38" fontId="21" fillId="0" borderId="227" xfId="34" applyFont="1" applyFill="1" applyBorder="1" applyAlignment="1">
      <alignment horizontal="right" vertical="center"/>
    </xf>
    <xf numFmtId="38" fontId="21" fillId="0" borderId="27" xfId="34" applyFont="1" applyFill="1" applyBorder="1" applyAlignment="1">
      <alignment horizontal="right" vertical="center"/>
    </xf>
    <xf numFmtId="0" fontId="21" fillId="0" borderId="63" xfId="59" applyFont="1" applyFill="1" applyBorder="1" applyAlignment="1">
      <alignment vertical="center"/>
    </xf>
    <xf numFmtId="38" fontId="21" fillId="33" borderId="64" xfId="34" applyFont="1" applyFill="1" applyBorder="1" applyAlignment="1">
      <alignment vertical="center"/>
    </xf>
    <xf numFmtId="0" fontId="21" fillId="0" borderId="63" xfId="59" applyFont="1" applyFill="1" applyBorder="1" applyAlignment="1">
      <alignment vertical="center" shrinkToFit="1"/>
    </xf>
    <xf numFmtId="38" fontId="21" fillId="0" borderId="378" xfId="34" applyFont="1" applyFill="1" applyBorder="1" applyAlignment="1">
      <alignment horizontal="right" vertical="center"/>
    </xf>
    <xf numFmtId="38" fontId="21" fillId="0" borderId="221" xfId="34" applyFont="1" applyFill="1" applyBorder="1" applyAlignment="1">
      <alignment horizontal="right" vertical="center"/>
    </xf>
    <xf numFmtId="0" fontId="131" fillId="0" borderId="0" xfId="0" applyFont="1" applyFill="1" applyAlignment="1">
      <alignment vertical="center"/>
    </xf>
    <xf numFmtId="0" fontId="21" fillId="0" borderId="24" xfId="59" applyFont="1" applyFill="1" applyBorder="1" applyAlignment="1">
      <alignment horizontal="distributed" vertical="center"/>
    </xf>
    <xf numFmtId="0" fontId="131" fillId="0" borderId="376" xfId="59" applyFont="1" applyFill="1" applyBorder="1" applyAlignment="1">
      <alignment vertical="center"/>
    </xf>
    <xf numFmtId="38" fontId="21" fillId="33" borderId="290" xfId="34" applyFont="1" applyFill="1" applyBorder="1" applyAlignment="1">
      <alignment vertical="center"/>
    </xf>
    <xf numFmtId="38" fontId="21" fillId="0" borderId="376" xfId="34" applyFont="1" applyFill="1" applyBorder="1" applyAlignment="1">
      <alignment vertical="center"/>
    </xf>
    <xf numFmtId="38" fontId="21" fillId="0" borderId="58" xfId="34" applyFont="1" applyFill="1" applyBorder="1" applyAlignment="1">
      <alignment horizontal="right" vertical="center"/>
    </xf>
    <xf numFmtId="38" fontId="21" fillId="0" borderId="24" xfId="34" applyFont="1" applyFill="1" applyBorder="1" applyAlignment="1">
      <alignment horizontal="right" vertical="center"/>
    </xf>
    <xf numFmtId="38" fontId="21" fillId="41" borderId="19" xfId="34" applyFont="1" applyFill="1" applyBorder="1" applyAlignment="1">
      <alignment horizontal="right" vertical="center"/>
    </xf>
    <xf numFmtId="0" fontId="21" fillId="0" borderId="30" xfId="59" applyFont="1" applyFill="1" applyBorder="1" applyAlignment="1">
      <alignment horizontal="distributed" vertical="center"/>
    </xf>
    <xf numFmtId="0" fontId="132" fillId="0" borderId="13" xfId="59" applyFont="1" applyFill="1" applyBorder="1" applyAlignment="1">
      <alignment vertical="center"/>
    </xf>
    <xf numFmtId="38" fontId="21" fillId="0" borderId="13" xfId="34" applyFont="1" applyFill="1" applyBorder="1" applyAlignment="1">
      <alignment vertical="center"/>
    </xf>
    <xf numFmtId="38" fontId="21" fillId="0" borderId="229" xfId="34" applyFont="1" applyFill="1" applyBorder="1" applyAlignment="1">
      <alignment horizontal="right" vertical="center"/>
    </xf>
    <xf numFmtId="38" fontId="21" fillId="0" borderId="30" xfId="34" applyFont="1" applyFill="1" applyBorder="1" applyAlignment="1">
      <alignment horizontal="right" vertical="center"/>
    </xf>
    <xf numFmtId="38" fontId="17" fillId="0" borderId="0" xfId="34" applyFont="1" applyFill="1" applyBorder="1" applyAlignment="1">
      <alignment vertical="center"/>
    </xf>
    <xf numFmtId="0" fontId="131" fillId="24" borderId="0" xfId="59" applyFont="1" applyFill="1" applyBorder="1" applyAlignment="1">
      <alignment vertical="center"/>
    </xf>
    <xf numFmtId="38" fontId="21" fillId="24" borderId="0" xfId="34" applyFont="1" applyFill="1" applyBorder="1" applyAlignment="1">
      <alignment vertical="center"/>
    </xf>
    <xf numFmtId="38" fontId="21" fillId="41" borderId="0" xfId="34" applyFont="1" applyFill="1" applyBorder="1" applyAlignment="1">
      <alignment horizontal="right" vertical="center"/>
    </xf>
    <xf numFmtId="0" fontId="21" fillId="24" borderId="0" xfId="59" applyFont="1" applyFill="1" applyBorder="1" applyAlignment="1">
      <alignment vertical="center"/>
    </xf>
    <xf numFmtId="0" fontId="21" fillId="0" borderId="0" xfId="59" applyFont="1" applyFill="1" applyBorder="1" applyAlignment="1">
      <alignment vertical="center" shrinkToFit="1"/>
    </xf>
    <xf numFmtId="38" fontId="21" fillId="0" borderId="0" xfId="34" applyFont="1" applyFill="1" applyBorder="1" applyAlignment="1">
      <alignment horizontal="right" vertical="center"/>
    </xf>
    <xf numFmtId="38" fontId="21" fillId="0" borderId="0" xfId="34" applyFont="1" applyFill="1" applyBorder="1" applyAlignment="1">
      <alignment vertical="center"/>
    </xf>
    <xf numFmtId="0" fontId="132" fillId="0" borderId="0" xfId="59" applyFont="1" applyFill="1" applyBorder="1" applyAlignment="1">
      <alignment vertical="center"/>
    </xf>
    <xf numFmtId="0" fontId="21" fillId="0" borderId="0" xfId="0" applyFont="1" applyFill="1" applyBorder="1" applyAlignment="1">
      <alignment vertical="center"/>
    </xf>
    <xf numFmtId="0" fontId="21" fillId="0" borderId="0" xfId="59" applyFont="1" applyFill="1" applyBorder="1" applyAlignment="1">
      <alignment horizontal="distributed" vertical="center" shrinkToFit="1"/>
    </xf>
    <xf numFmtId="38" fontId="21" fillId="0" borderId="0" xfId="59" applyNumberFormat="1" applyFont="1" applyFill="1" applyBorder="1" applyAlignment="1">
      <alignment vertical="center"/>
    </xf>
    <xf numFmtId="0" fontId="131" fillId="0" borderId="0" xfId="59" applyFont="1" applyFill="1" applyBorder="1" applyAlignment="1">
      <alignment vertical="center"/>
    </xf>
    <xf numFmtId="0" fontId="137" fillId="0" borderId="19" xfId="0" applyFont="1" applyFill="1" applyBorder="1" applyAlignment="1">
      <alignment horizontal="left" vertical="center"/>
    </xf>
    <xf numFmtId="0" fontId="20" fillId="0" borderId="30" xfId="46" applyFont="1" applyFill="1" applyBorder="1" applyAlignment="1" applyProtection="1">
      <alignment horizontal="center" vertical="center" wrapText="1"/>
    </xf>
    <xf numFmtId="0" fontId="20" fillId="0" borderId="54" xfId="46" applyFont="1" applyFill="1" applyBorder="1" applyAlignment="1" applyProtection="1">
      <alignment horizontal="center" wrapText="1"/>
    </xf>
    <xf numFmtId="0" fontId="139" fillId="0" borderId="0" xfId="54" applyFont="1" applyAlignment="1">
      <alignment vertical="center"/>
    </xf>
    <xf numFmtId="0" fontId="140" fillId="0" borderId="0" xfId="54" applyFont="1" applyAlignment="1">
      <alignment vertical="center"/>
    </xf>
    <xf numFmtId="0" fontId="141" fillId="0" borderId="0" xfId="54" applyFont="1" applyAlignment="1">
      <alignment vertical="center"/>
    </xf>
    <xf numFmtId="0" fontId="142" fillId="0" borderId="0" xfId="54" applyFont="1" applyAlignment="1">
      <alignment vertical="center"/>
    </xf>
    <xf numFmtId="0" fontId="142" fillId="0" borderId="0" xfId="54" applyFont="1" applyAlignment="1">
      <alignment horizontal="left" vertical="center"/>
    </xf>
    <xf numFmtId="0" fontId="142" fillId="0" borderId="0" xfId="54" applyFont="1" applyAlignment="1">
      <alignment horizontal="right" vertical="center"/>
    </xf>
    <xf numFmtId="0" fontId="143" fillId="0" borderId="0" xfId="54" applyFont="1" applyAlignment="1">
      <alignment vertical="center"/>
    </xf>
    <xf numFmtId="0" fontId="144" fillId="0" borderId="0" xfId="54" applyFont="1" applyAlignment="1">
      <alignment vertical="center"/>
    </xf>
    <xf numFmtId="0" fontId="145" fillId="0" borderId="0" xfId="54" applyFont="1" applyAlignment="1">
      <alignment horizontal="right" vertical="center"/>
    </xf>
    <xf numFmtId="0" fontId="146" fillId="0" borderId="28" xfId="54" applyFont="1" applyFill="1" applyBorder="1" applyAlignment="1">
      <alignment vertical="center"/>
    </xf>
    <xf numFmtId="0" fontId="139" fillId="0" borderId="27" xfId="54" applyFont="1" applyBorder="1" applyAlignment="1">
      <alignment vertical="center"/>
    </xf>
    <xf numFmtId="0" fontId="139" fillId="0" borderId="30" xfId="54" applyFont="1" applyBorder="1" applyAlignment="1">
      <alignment vertical="center"/>
    </xf>
    <xf numFmtId="38" fontId="139" fillId="0" borderId="27" xfId="54" applyNumberFormat="1" applyFont="1" applyBorder="1" applyAlignment="1">
      <alignment vertical="center"/>
    </xf>
    <xf numFmtId="38" fontId="139" fillId="0" borderId="19" xfId="54" applyNumberFormat="1" applyFont="1" applyBorder="1" applyAlignment="1">
      <alignment vertical="center"/>
    </xf>
    <xf numFmtId="38" fontId="139" fillId="0" borderId="30" xfId="54" applyNumberFormat="1" applyFont="1" applyBorder="1" applyAlignment="1">
      <alignment vertical="center"/>
    </xf>
    <xf numFmtId="0" fontId="143" fillId="0" borderId="197" xfId="54" applyFont="1" applyBorder="1" applyAlignment="1">
      <alignment horizontal="center" vertical="center"/>
    </xf>
    <xf numFmtId="0" fontId="143" fillId="0" borderId="197" xfId="54" applyFont="1" applyBorder="1" applyAlignment="1">
      <alignment horizontal="right" vertical="center"/>
    </xf>
    <xf numFmtId="0" fontId="139" fillId="0" borderId="0" xfId="54" applyFont="1" applyBorder="1" applyAlignment="1">
      <alignment vertical="center"/>
    </xf>
    <xf numFmtId="0" fontId="152" fillId="0" borderId="0" xfId="54" applyFont="1" applyFill="1" applyBorder="1" applyAlignment="1">
      <alignment vertical="center" shrinkToFit="1"/>
    </xf>
    <xf numFmtId="0" fontId="152" fillId="0" borderId="0" xfId="54" applyFont="1" applyFill="1" applyBorder="1" applyAlignment="1">
      <alignment horizontal="right" vertical="center" wrapText="1" shrinkToFit="1"/>
    </xf>
    <xf numFmtId="0" fontId="153" fillId="0" borderId="0" xfId="54" applyFont="1" applyFill="1" applyBorder="1" applyAlignment="1">
      <alignment vertical="center" shrinkToFit="1"/>
    </xf>
    <xf numFmtId="38" fontId="139" fillId="0" borderId="0" xfId="54" applyNumberFormat="1" applyFont="1" applyBorder="1" applyAlignment="1">
      <alignment vertical="center"/>
    </xf>
    <xf numFmtId="38" fontId="154" fillId="0" borderId="0" xfId="35" applyFont="1" applyFill="1" applyAlignment="1" applyProtection="1">
      <alignment vertical="center"/>
    </xf>
    <xf numFmtId="38" fontId="155" fillId="0" borderId="0" xfId="35" applyFont="1" applyFill="1" applyAlignment="1" applyProtection="1">
      <alignment vertical="center"/>
    </xf>
    <xf numFmtId="38" fontId="156" fillId="0" borderId="0" xfId="35" applyFont="1" applyFill="1" applyAlignment="1" applyProtection="1">
      <alignment horizontal="right"/>
    </xf>
    <xf numFmtId="38" fontId="155" fillId="0" borderId="0" xfId="35" applyFont="1" applyFill="1" applyBorder="1" applyAlignment="1" applyProtection="1">
      <alignment vertical="center"/>
    </xf>
    <xf numFmtId="38" fontId="157" fillId="0" borderId="17" xfId="35" applyFont="1" applyFill="1" applyBorder="1" applyAlignment="1" applyProtection="1">
      <alignment horizontal="center" vertical="center"/>
    </xf>
    <xf numFmtId="38" fontId="156" fillId="0" borderId="18" xfId="35" applyFont="1" applyFill="1" applyBorder="1" applyAlignment="1" applyProtection="1">
      <alignment horizontal="right" vertical="center"/>
    </xf>
    <xf numFmtId="38" fontId="152" fillId="0" borderId="11" xfId="35" applyFont="1" applyFill="1" applyBorder="1" applyAlignment="1" applyProtection="1">
      <alignment vertical="center"/>
    </xf>
    <xf numFmtId="38" fontId="156" fillId="0" borderId="0" xfId="35" applyFont="1" applyFill="1" applyBorder="1" applyAlignment="1" applyProtection="1">
      <alignment horizontal="right" vertical="center"/>
    </xf>
    <xf numFmtId="38" fontId="156" fillId="0" borderId="15" xfId="35" applyFont="1" applyFill="1" applyBorder="1" applyAlignment="1" applyProtection="1">
      <alignment horizontal="right" vertical="center"/>
    </xf>
    <xf numFmtId="38" fontId="156" fillId="0" borderId="68" xfId="35" applyFont="1" applyFill="1" applyBorder="1" applyAlignment="1" applyProtection="1">
      <alignment horizontal="right" vertical="center"/>
    </xf>
    <xf numFmtId="0" fontId="160" fillId="0" borderId="0" xfId="54" applyFont="1" applyAlignment="1">
      <alignment horizontal="left" vertical="center"/>
    </xf>
    <xf numFmtId="0" fontId="160" fillId="0" borderId="0" xfId="54" applyFont="1" applyFill="1" applyBorder="1" applyAlignment="1">
      <alignment vertical="center" shrinkToFit="1"/>
    </xf>
    <xf numFmtId="0" fontId="160" fillId="0" borderId="354" xfId="54" applyFont="1" applyBorder="1" applyAlignment="1">
      <alignment vertical="center" shrinkToFit="1"/>
    </xf>
    <xf numFmtId="0" fontId="160" fillId="0" borderId="405" xfId="54" applyFont="1" applyBorder="1" applyAlignment="1">
      <alignment vertical="center" shrinkToFit="1"/>
    </xf>
    <xf numFmtId="0" fontId="163" fillId="0" borderId="0" xfId="54" applyFont="1" applyAlignment="1">
      <alignment vertical="center"/>
    </xf>
    <xf numFmtId="38" fontId="163" fillId="0" borderId="0" xfId="54" applyNumberFormat="1" applyFont="1" applyBorder="1" applyAlignment="1">
      <alignment vertical="center"/>
    </xf>
    <xf numFmtId="0" fontId="163" fillId="0" borderId="0" xfId="54" applyFont="1" applyBorder="1" applyAlignment="1">
      <alignment vertical="center"/>
    </xf>
    <xf numFmtId="38" fontId="149" fillId="0" borderId="82" xfId="35" applyFont="1" applyFill="1" applyBorder="1" applyAlignment="1" applyProtection="1">
      <alignment vertical="center"/>
    </xf>
    <xf numFmtId="38" fontId="149" fillId="0" borderId="68" xfId="35" applyFont="1" applyFill="1" applyBorder="1" applyAlignment="1" applyProtection="1">
      <alignment vertical="center"/>
    </xf>
    <xf numFmtId="38" fontId="149" fillId="0" borderId="82" xfId="60" applyFont="1" applyBorder="1" applyAlignment="1">
      <alignment vertical="center"/>
    </xf>
    <xf numFmtId="38" fontId="149" fillId="0" borderId="31" xfId="35" applyFont="1" applyFill="1" applyBorder="1" applyAlignment="1" applyProtection="1">
      <alignment horizontal="right" vertical="center"/>
    </xf>
    <xf numFmtId="0" fontId="146" fillId="0" borderId="408" xfId="54" applyFont="1" applyBorder="1" applyAlignment="1">
      <alignment vertical="center"/>
    </xf>
    <xf numFmtId="38" fontId="159" fillId="0" borderId="0" xfId="35" applyFont="1" applyFill="1" applyAlignment="1" applyProtection="1">
      <alignment vertical="center"/>
    </xf>
    <xf numFmtId="38" fontId="165" fillId="0" borderId="0" xfId="35" applyFont="1" applyFill="1" applyBorder="1" applyAlignment="1" applyProtection="1">
      <alignment vertical="center"/>
    </xf>
    <xf numFmtId="38" fontId="159" fillId="0" borderId="0" xfId="35" applyFont="1" applyFill="1" applyBorder="1" applyAlignment="1" applyProtection="1">
      <alignment vertical="center"/>
    </xf>
    <xf numFmtId="38" fontId="159" fillId="0" borderId="74" xfId="60" applyFont="1" applyFill="1" applyBorder="1" applyAlignment="1" applyProtection="1">
      <alignment horizontal="center" vertical="center" shrinkToFit="1"/>
    </xf>
    <xf numFmtId="38" fontId="159" fillId="0" borderId="74" xfId="35" applyFont="1" applyFill="1" applyBorder="1" applyAlignment="1" applyProtection="1">
      <alignment horizontal="center" vertical="center" shrinkToFit="1"/>
    </xf>
    <xf numFmtId="38" fontId="159" fillId="0" borderId="67" xfId="60" applyFont="1" applyFill="1" applyBorder="1" applyAlignment="1" applyProtection="1">
      <alignment horizontal="center" vertical="center"/>
    </xf>
    <xf numFmtId="38" fontId="159" fillId="0" borderId="67" xfId="35" applyFont="1" applyFill="1" applyBorder="1" applyAlignment="1" applyProtection="1">
      <alignment horizontal="center" vertical="center"/>
    </xf>
    <xf numFmtId="38" fontId="159" fillId="0" borderId="68" xfId="60" applyFont="1" applyFill="1" applyBorder="1" applyAlignment="1" applyProtection="1">
      <alignment horizontal="right" vertical="center" shrinkToFit="1"/>
    </xf>
    <xf numFmtId="38" fontId="159" fillId="0" borderId="68" xfId="35" applyFont="1" applyFill="1" applyBorder="1" applyAlignment="1" applyProtection="1">
      <alignment horizontal="center" vertical="center" shrinkToFit="1"/>
    </xf>
    <xf numFmtId="38" fontId="159" fillId="0" borderId="0" xfId="35" applyFont="1" applyFill="1" applyBorder="1" applyAlignment="1" applyProtection="1">
      <alignment horizontal="center" vertical="center"/>
    </xf>
    <xf numFmtId="38" fontId="159" fillId="0" borderId="0" xfId="60" applyFont="1" applyFill="1" applyBorder="1" applyAlignment="1" applyProtection="1">
      <alignment horizontal="right" vertical="center"/>
    </xf>
    <xf numFmtId="38" fontId="159" fillId="0" borderId="0" xfId="60" applyFont="1" applyFill="1" applyBorder="1" applyAlignment="1" applyProtection="1">
      <alignment horizontal="right" vertical="center" shrinkToFit="1"/>
    </xf>
    <xf numFmtId="38" fontId="159" fillId="0" borderId="0" xfId="35" applyFont="1" applyFill="1" applyBorder="1" applyAlignment="1" applyProtection="1">
      <alignment horizontal="center" vertical="center" shrinkToFit="1"/>
    </xf>
    <xf numFmtId="38" fontId="154" fillId="0" borderId="0" xfId="35" applyFont="1" applyFill="1" applyBorder="1" applyAlignment="1" applyProtection="1">
      <alignment horizontal="right" vertical="center"/>
    </xf>
    <xf numFmtId="0" fontId="163" fillId="0" borderId="0" xfId="54" applyFont="1" applyBorder="1" applyAlignment="1">
      <alignment horizontal="center" vertical="center"/>
    </xf>
    <xf numFmtId="38" fontId="159" fillId="0" borderId="82" xfId="60" applyFont="1" applyBorder="1" applyAlignment="1">
      <alignment vertical="center"/>
    </xf>
    <xf numFmtId="0" fontId="163" fillId="0" borderId="408" xfId="54" applyFont="1" applyBorder="1" applyAlignment="1">
      <alignment vertical="center"/>
    </xf>
    <xf numFmtId="38" fontId="149" fillId="0" borderId="0" xfId="35" applyFont="1" applyFill="1" applyBorder="1" applyAlignment="1" applyProtection="1">
      <alignment vertical="center"/>
    </xf>
    <xf numFmtId="38" fontId="149" fillId="0" borderId="0" xfId="35" applyFont="1" applyFill="1" applyBorder="1" applyAlignment="1" applyProtection="1">
      <alignment horizontal="right" vertical="center"/>
    </xf>
    <xf numFmtId="38" fontId="164" fillId="0" borderId="0" xfId="35" applyFont="1" applyFill="1" applyBorder="1" applyAlignment="1" applyProtection="1">
      <alignment horizontal="right" vertical="center" shrinkToFit="1"/>
    </xf>
    <xf numFmtId="0" fontId="163" fillId="0" borderId="0" xfId="54" applyFont="1" applyFill="1" applyBorder="1" applyAlignment="1">
      <alignment horizontal="left" vertical="center" shrinkToFit="1"/>
    </xf>
    <xf numFmtId="0" fontId="154" fillId="0" borderId="0" xfId="54" applyFont="1" applyBorder="1" applyAlignment="1">
      <alignment vertical="center"/>
    </xf>
    <xf numFmtId="0" fontId="166" fillId="0" borderId="167" xfId="54" applyFont="1" applyBorder="1" applyAlignment="1">
      <alignment horizontal="center" vertical="center" shrinkToFit="1"/>
    </xf>
    <xf numFmtId="0" fontId="166" fillId="0" borderId="20" xfId="54" applyFont="1" applyBorder="1" applyAlignment="1">
      <alignment vertical="center" shrinkToFit="1"/>
    </xf>
    <xf numFmtId="0" fontId="166" fillId="0" borderId="20" xfId="54" applyFont="1" applyBorder="1" applyAlignment="1">
      <alignment vertical="center"/>
    </xf>
    <xf numFmtId="0" fontId="166" fillId="0" borderId="163" xfId="54" applyFont="1" applyBorder="1" applyAlignment="1">
      <alignment horizontal="right" vertical="center"/>
    </xf>
    <xf numFmtId="0" fontId="166" fillId="24" borderId="388" xfId="54" applyFont="1" applyFill="1" applyBorder="1" applyAlignment="1" applyProtection="1">
      <alignment vertical="center"/>
      <protection locked="0"/>
    </xf>
    <xf numFmtId="0" fontId="166" fillId="0" borderId="388" xfId="54" applyFont="1" applyBorder="1" applyAlignment="1">
      <alignment horizontal="center" vertical="center"/>
    </xf>
    <xf numFmtId="0" fontId="166" fillId="0" borderId="388" xfId="54" applyFont="1" applyBorder="1" applyAlignment="1">
      <alignment horizontal="right" vertical="center"/>
    </xf>
    <xf numFmtId="0" fontId="166" fillId="0" borderId="389" xfId="54" applyFont="1" applyBorder="1" applyAlignment="1">
      <alignment horizontal="right" vertical="center"/>
    </xf>
    <xf numFmtId="0" fontId="166" fillId="0" borderId="13" xfId="54" applyFont="1" applyBorder="1" applyAlignment="1">
      <alignment horizontal="center" vertical="center"/>
    </xf>
    <xf numFmtId="0" fontId="166" fillId="24" borderId="31" xfId="54" applyFont="1" applyFill="1" applyBorder="1" applyAlignment="1" applyProtection="1">
      <alignment vertical="center" shrinkToFit="1"/>
      <protection locked="0"/>
    </xf>
    <xf numFmtId="0" fontId="166" fillId="0" borderId="31" xfId="54" applyFont="1" applyBorder="1" applyAlignment="1">
      <alignment vertical="center"/>
    </xf>
    <xf numFmtId="0" fontId="166" fillId="0" borderId="14" xfId="54" applyFont="1" applyBorder="1" applyAlignment="1">
      <alignment horizontal="center" vertical="center"/>
    </xf>
    <xf numFmtId="176" fontId="21" fillId="24" borderId="184" xfId="59" applyNumberFormat="1" applyFont="1" applyFill="1" applyBorder="1" applyAlignment="1">
      <alignment vertical="center" shrinkToFit="1"/>
    </xf>
    <xf numFmtId="38" fontId="17" fillId="0" borderId="375" xfId="46" applyNumberFormat="1" applyFill="1" applyBorder="1" applyAlignment="1" applyProtection="1">
      <alignment horizontal="right" vertical="center"/>
    </xf>
    <xf numFmtId="38" fontId="17" fillId="0" borderId="375" xfId="46" applyNumberFormat="1" applyFill="1" applyBorder="1" applyAlignment="1" applyProtection="1">
      <alignment vertical="center"/>
    </xf>
    <xf numFmtId="0" fontId="171" fillId="0" borderId="0" xfId="0" applyFont="1" applyAlignment="1">
      <alignment horizontal="right" vertical="center"/>
    </xf>
    <xf numFmtId="0" fontId="0" fillId="0" borderId="16" xfId="0" applyFont="1" applyFill="1" applyBorder="1" applyAlignment="1">
      <alignment vertical="center" wrapText="1"/>
    </xf>
    <xf numFmtId="0" fontId="0" fillId="0" borderId="16" xfId="0" applyFont="1" applyFill="1" applyBorder="1" applyAlignment="1">
      <alignment vertical="center"/>
    </xf>
    <xf numFmtId="0" fontId="0" fillId="0" borderId="15" xfId="0" applyFont="1" applyFill="1" applyBorder="1" applyAlignment="1">
      <alignment vertical="center"/>
    </xf>
    <xf numFmtId="0" fontId="0" fillId="0" borderId="31" xfId="0" applyFont="1" applyFill="1" applyBorder="1" applyAlignment="1">
      <alignment vertical="center"/>
    </xf>
    <xf numFmtId="0" fontId="0" fillId="0" borderId="375" xfId="0" applyFont="1" applyFill="1" applyBorder="1" applyAlignment="1">
      <alignment vertical="center"/>
    </xf>
    <xf numFmtId="0" fontId="95" fillId="0" borderId="98" xfId="0" applyFont="1" applyFill="1" applyBorder="1" applyAlignment="1">
      <alignment horizontal="center" vertical="center"/>
    </xf>
    <xf numFmtId="0" fontId="54" fillId="0" borderId="43" xfId="0" applyFont="1" applyFill="1" applyBorder="1" applyAlignment="1">
      <alignment horizontal="center" vertical="center"/>
    </xf>
    <xf numFmtId="0" fontId="0" fillId="0" borderId="0" xfId="0" applyFont="1" applyFill="1" applyAlignment="1">
      <alignment horizontal="distributed" vertical="center"/>
    </xf>
    <xf numFmtId="0" fontId="0" fillId="0" borderId="11" xfId="0" applyFont="1" applyFill="1" applyBorder="1" applyAlignment="1">
      <alignment horizontal="right" vertical="center"/>
    </xf>
    <xf numFmtId="0" fontId="0" fillId="0" borderId="0" xfId="0" applyFont="1" applyAlignment="1">
      <alignment vertical="center"/>
    </xf>
    <xf numFmtId="0" fontId="12" fillId="0" borderId="19" xfId="0" applyFont="1" applyFill="1" applyBorder="1" applyAlignment="1">
      <alignment horizontal="center" vertical="center"/>
    </xf>
    <xf numFmtId="0" fontId="7" fillId="0" borderId="19" xfId="0" applyFont="1" applyFill="1" applyBorder="1" applyAlignment="1">
      <alignment vertical="center" wrapText="1" shrinkToFit="1"/>
    </xf>
    <xf numFmtId="0" fontId="0" fillId="0" borderId="19" xfId="0" applyFont="1" applyBorder="1" applyAlignment="1">
      <alignment vertical="center" wrapText="1"/>
    </xf>
    <xf numFmtId="0" fontId="7" fillId="0" borderId="19" xfId="0" applyFont="1" applyBorder="1" applyAlignment="1">
      <alignment vertical="center" shrinkToFit="1"/>
    </xf>
    <xf numFmtId="0" fontId="7" fillId="0" borderId="19" xfId="0" applyFont="1" applyBorder="1">
      <alignment vertical="center"/>
    </xf>
    <xf numFmtId="0" fontId="7" fillId="0" borderId="19" xfId="0" applyFont="1" applyBorder="1" applyAlignment="1">
      <alignment vertical="center" wrapText="1"/>
    </xf>
    <xf numFmtId="0" fontId="0" fillId="0" borderId="100" xfId="0" applyFont="1" applyFill="1" applyBorder="1" applyAlignment="1">
      <alignment horizontal="center" vertical="center"/>
    </xf>
    <xf numFmtId="0" fontId="0" fillId="0" borderId="0" xfId="0" applyFont="1" applyFill="1" applyAlignment="1">
      <alignment horizontal="center" vertical="center"/>
    </xf>
    <xf numFmtId="0" fontId="0" fillId="0" borderId="16" xfId="0" applyFont="1" applyFill="1" applyBorder="1">
      <alignment vertical="center"/>
    </xf>
    <xf numFmtId="0" fontId="0" fillId="0" borderId="15" xfId="0" applyFont="1" applyFill="1" applyBorder="1">
      <alignment vertical="center"/>
    </xf>
    <xf numFmtId="0" fontId="3" fillId="0" borderId="0" xfId="0" applyFont="1" applyFill="1" applyBorder="1">
      <alignment vertical="center"/>
    </xf>
    <xf numFmtId="0" fontId="0" fillId="0" borderId="13" xfId="0" applyFont="1" applyFill="1" applyBorder="1">
      <alignment vertical="center"/>
    </xf>
    <xf numFmtId="0" fontId="0" fillId="0" borderId="31" xfId="0" applyFont="1" applyFill="1" applyBorder="1">
      <alignment vertical="center"/>
    </xf>
    <xf numFmtId="0" fontId="0" fillId="0" borderId="375" xfId="0" applyFont="1" applyFill="1" applyBorder="1">
      <alignment vertical="center"/>
    </xf>
    <xf numFmtId="0" fontId="0" fillId="0" borderId="0" xfId="0" applyFont="1" applyFill="1" applyBorder="1" applyAlignment="1">
      <alignment horizontal="center" vertical="center" shrinkToFit="1"/>
    </xf>
    <xf numFmtId="0" fontId="0" fillId="0" borderId="0" xfId="0" applyFont="1" applyFill="1" applyBorder="1">
      <alignment vertical="center"/>
    </xf>
    <xf numFmtId="0" fontId="0" fillId="0" borderId="0" xfId="0" applyFont="1" applyFill="1" applyBorder="1" applyAlignment="1">
      <alignment horizontal="center" vertical="center"/>
    </xf>
    <xf numFmtId="0" fontId="0" fillId="0" borderId="10" xfId="0" applyFont="1" applyFill="1" applyBorder="1" applyAlignment="1">
      <alignment vertical="center" wrapText="1"/>
    </xf>
    <xf numFmtId="0" fontId="0" fillId="0" borderId="19" xfId="0" applyFont="1" applyFill="1" applyBorder="1" applyAlignment="1">
      <alignment horizontal="left" vertical="center"/>
    </xf>
    <xf numFmtId="0" fontId="0" fillId="0" borderId="14" xfId="0" applyFont="1" applyFill="1" applyBorder="1" applyAlignment="1">
      <alignment vertical="center" shrinkToFit="1"/>
    </xf>
    <xf numFmtId="0" fontId="0" fillId="0" borderId="27" xfId="0" applyFont="1" applyFill="1" applyBorder="1">
      <alignment vertical="center"/>
    </xf>
    <xf numFmtId="0" fontId="7" fillId="0" borderId="16" xfId="0" applyFont="1" applyFill="1" applyBorder="1">
      <alignment vertical="center"/>
    </xf>
    <xf numFmtId="0" fontId="7" fillId="0" borderId="15" xfId="0" applyFont="1" applyFill="1" applyBorder="1">
      <alignment vertical="center"/>
    </xf>
    <xf numFmtId="0" fontId="0" fillId="0" borderId="29" xfId="0" applyFont="1" applyFill="1" applyBorder="1">
      <alignment vertical="center"/>
    </xf>
    <xf numFmtId="0" fontId="7" fillId="0" borderId="0" xfId="0" applyFont="1" applyFill="1" applyBorder="1">
      <alignment vertical="center"/>
    </xf>
    <xf numFmtId="0" fontId="7" fillId="0" borderId="12" xfId="0" applyFont="1" applyFill="1" applyBorder="1">
      <alignment vertical="center"/>
    </xf>
    <xf numFmtId="0" fontId="7" fillId="0" borderId="31" xfId="0" applyFont="1" applyFill="1" applyBorder="1">
      <alignment vertical="center"/>
    </xf>
    <xf numFmtId="0" fontId="7" fillId="0" borderId="14" xfId="0" applyFont="1" applyFill="1" applyBorder="1">
      <alignment vertical="center"/>
    </xf>
    <xf numFmtId="0" fontId="173" fillId="0" borderId="0" xfId="0" applyFont="1" applyFill="1" applyBorder="1">
      <alignment vertical="center"/>
    </xf>
    <xf numFmtId="0" fontId="0" fillId="0" borderId="10" xfId="45" applyFont="1" applyFill="1" applyBorder="1" applyAlignment="1">
      <alignment vertical="center" shrinkToFit="1"/>
    </xf>
    <xf numFmtId="0" fontId="0" fillId="0" borderId="16" xfId="45" applyFont="1" applyFill="1" applyBorder="1">
      <alignment vertical="center"/>
    </xf>
    <xf numFmtId="0" fontId="0" fillId="0" borderId="16" xfId="45" applyFont="1" applyFill="1" applyBorder="1" applyAlignment="1">
      <alignment vertical="center" shrinkToFit="1"/>
    </xf>
    <xf numFmtId="0" fontId="0" fillId="0" borderId="16" xfId="45" applyFont="1" applyFill="1" applyBorder="1" applyAlignment="1">
      <alignment horizontal="right" vertical="center"/>
    </xf>
    <xf numFmtId="0" fontId="0" fillId="0" borderId="0" xfId="45" applyFont="1" applyFill="1" applyBorder="1" applyAlignment="1">
      <alignment horizontal="right" vertical="center" shrinkToFit="1"/>
    </xf>
    <xf numFmtId="0" fontId="0" fillId="0" borderId="0" xfId="45" applyFont="1" applyFill="1" applyBorder="1">
      <alignment vertical="center"/>
    </xf>
    <xf numFmtId="0" fontId="0" fillId="0" borderId="31" xfId="45" applyFont="1" applyFill="1" applyBorder="1" applyAlignment="1">
      <alignment vertical="center"/>
    </xf>
    <xf numFmtId="0" fontId="0" fillId="0" borderId="31" xfId="45" applyFont="1" applyFill="1" applyBorder="1" applyAlignment="1">
      <alignment vertical="center" shrinkToFit="1"/>
    </xf>
    <xf numFmtId="0" fontId="0" fillId="0" borderId="10" xfId="0" applyFont="1" applyFill="1" applyBorder="1" applyAlignment="1">
      <alignment vertical="center" shrinkToFit="1"/>
    </xf>
    <xf numFmtId="0" fontId="0" fillId="0" borderId="16" xfId="0" applyFont="1" applyFill="1" applyBorder="1" applyAlignment="1">
      <alignment vertical="center" shrinkToFit="1"/>
    </xf>
    <xf numFmtId="0" fontId="4" fillId="0" borderId="11" xfId="0" applyFont="1" applyFill="1" applyBorder="1" applyAlignment="1">
      <alignment vertical="center"/>
    </xf>
    <xf numFmtId="0" fontId="0" fillId="0" borderId="11" xfId="0" applyFont="1" applyFill="1" applyBorder="1" applyAlignment="1">
      <alignment vertical="center" shrinkToFit="1"/>
    </xf>
    <xf numFmtId="0" fontId="0" fillId="0" borderId="0" xfId="0" applyFont="1" applyFill="1" applyBorder="1" applyAlignment="1">
      <alignment vertical="center" shrinkToFit="1"/>
    </xf>
    <xf numFmtId="0" fontId="0" fillId="0" borderId="31" xfId="0" applyFont="1" applyFill="1" applyBorder="1" applyAlignment="1">
      <alignment vertical="center" shrinkToFit="1"/>
    </xf>
    <xf numFmtId="0" fontId="0" fillId="0" borderId="0" xfId="0" applyFont="1" applyFill="1" applyBorder="1" applyAlignment="1">
      <alignment horizontal="right" vertical="center"/>
    </xf>
    <xf numFmtId="0" fontId="0" fillId="0" borderId="17" xfId="0" applyFont="1" applyFill="1" applyBorder="1">
      <alignment vertical="center"/>
    </xf>
    <xf numFmtId="0" fontId="0" fillId="0" borderId="28" xfId="0" applyFont="1" applyFill="1" applyBorder="1">
      <alignment vertical="center"/>
    </xf>
    <xf numFmtId="0" fontId="0" fillId="39" borderId="17" xfId="0" applyFont="1" applyFill="1" applyBorder="1">
      <alignment vertical="center"/>
    </xf>
    <xf numFmtId="0" fontId="0" fillId="39" borderId="16" xfId="0" applyFont="1" applyFill="1" applyBorder="1">
      <alignment vertical="center"/>
    </xf>
    <xf numFmtId="0" fontId="0" fillId="39" borderId="28" xfId="0" applyFont="1" applyFill="1" applyBorder="1">
      <alignment vertical="center"/>
    </xf>
    <xf numFmtId="0" fontId="0" fillId="39" borderId="15" xfId="0" applyFont="1" applyFill="1" applyBorder="1">
      <alignment vertical="center"/>
    </xf>
    <xf numFmtId="0" fontId="0" fillId="39" borderId="0" xfId="0" applyFont="1" applyFill="1" applyBorder="1">
      <alignment vertical="center"/>
    </xf>
    <xf numFmtId="0" fontId="0" fillId="39" borderId="18" xfId="0" applyFont="1" applyFill="1" applyBorder="1">
      <alignment vertical="center"/>
    </xf>
    <xf numFmtId="0" fontId="0" fillId="0" borderId="27" xfId="45" applyFont="1" applyFill="1" applyBorder="1">
      <alignment vertical="center"/>
    </xf>
    <xf numFmtId="0" fontId="0" fillId="0" borderId="29" xfId="45" applyFont="1" applyFill="1" applyBorder="1">
      <alignment vertical="center"/>
    </xf>
    <xf numFmtId="0" fontId="0" fillId="0" borderId="29" xfId="45" applyFont="1" applyFill="1" applyBorder="1" applyAlignment="1">
      <alignment vertical="center" shrinkToFit="1"/>
    </xf>
    <xf numFmtId="0" fontId="0" fillId="0" borderId="30" xfId="45" applyFont="1" applyFill="1" applyBorder="1" applyAlignment="1">
      <alignment vertical="center" shrinkToFit="1"/>
    </xf>
    <xf numFmtId="0" fontId="71" fillId="0" borderId="19" xfId="0" applyFont="1" applyFill="1" applyBorder="1" applyAlignment="1">
      <alignment horizontal="center" vertical="center" wrapText="1"/>
    </xf>
    <xf numFmtId="38" fontId="0" fillId="0" borderId="19" xfId="34" applyFont="1" applyFill="1" applyBorder="1" applyAlignment="1">
      <alignment horizontal="center" vertical="center"/>
    </xf>
    <xf numFmtId="38" fontId="0" fillId="0" borderId="19" xfId="34" applyFont="1" applyFill="1" applyBorder="1" applyAlignment="1">
      <alignment horizontal="center" vertical="center" shrinkToFit="1"/>
    </xf>
    <xf numFmtId="0" fontId="7" fillId="0" borderId="27" xfId="0" applyFont="1" applyFill="1" applyBorder="1">
      <alignment vertical="center"/>
    </xf>
    <xf numFmtId="0" fontId="7" fillId="0" borderId="11" xfId="0" applyFont="1" applyFill="1" applyBorder="1">
      <alignment vertical="center"/>
    </xf>
    <xf numFmtId="0" fontId="7" fillId="31" borderId="0" xfId="0" applyFont="1" applyFill="1">
      <alignment vertical="center"/>
    </xf>
    <xf numFmtId="0" fontId="81" fillId="0" borderId="0" xfId="0" applyFont="1" applyBorder="1">
      <alignment vertical="center"/>
    </xf>
    <xf numFmtId="0" fontId="95" fillId="26" borderId="411" xfId="0" applyFont="1" applyFill="1" applyBorder="1" applyAlignment="1">
      <alignment horizontal="center" vertical="center"/>
    </xf>
    <xf numFmtId="0" fontId="95" fillId="0" borderId="106" xfId="0" applyFont="1" applyBorder="1" applyAlignment="1">
      <alignment horizontal="center" vertical="center"/>
    </xf>
    <xf numFmtId="0" fontId="12" fillId="0" borderId="28" xfId="0" applyFont="1" applyFill="1" applyBorder="1" applyAlignment="1">
      <alignment horizontal="left" vertical="center" wrapText="1"/>
    </xf>
    <xf numFmtId="0" fontId="12" fillId="0" borderId="17" xfId="0" applyFont="1" applyFill="1" applyBorder="1" applyAlignment="1">
      <alignment horizontal="left" vertical="center"/>
    </xf>
    <xf numFmtId="0" fontId="12" fillId="0" borderId="19" xfId="0" applyFont="1" applyFill="1" applyBorder="1">
      <alignment vertical="center"/>
    </xf>
    <xf numFmtId="49" fontId="12" fillId="0" borderId="106" xfId="0" applyNumberFormat="1" applyFont="1" applyFill="1" applyBorder="1" applyAlignment="1">
      <alignment horizontal="center" vertical="center"/>
    </xf>
    <xf numFmtId="0" fontId="12" fillId="0" borderId="102" xfId="0" applyFont="1" applyFill="1" applyBorder="1" applyAlignment="1">
      <alignment vertical="center"/>
    </xf>
    <xf numFmtId="0" fontId="12" fillId="0" borderId="103" xfId="0" applyFont="1" applyFill="1" applyBorder="1" applyAlignment="1">
      <alignment vertical="center"/>
    </xf>
    <xf numFmtId="0" fontId="174" fillId="30" borderId="110" xfId="0" applyFont="1" applyFill="1" applyBorder="1">
      <alignment vertical="center"/>
    </xf>
    <xf numFmtId="0" fontId="174" fillId="30" borderId="111" xfId="0" applyFont="1" applyFill="1" applyBorder="1">
      <alignment vertical="center"/>
    </xf>
    <xf numFmtId="0" fontId="174" fillId="30" borderId="112" xfId="0" applyFont="1" applyFill="1" applyBorder="1">
      <alignment vertical="center"/>
    </xf>
    <xf numFmtId="0" fontId="7" fillId="0" borderId="113" xfId="0" applyFont="1" applyBorder="1">
      <alignment vertical="center"/>
    </xf>
    <xf numFmtId="0" fontId="7" fillId="0" borderId="19" xfId="0" applyFont="1" applyBorder="1" applyAlignment="1">
      <alignment horizontal="right" vertical="center"/>
    </xf>
    <xf numFmtId="0" fontId="0" fillId="0" borderId="19" xfId="0" applyFont="1" applyBorder="1" applyAlignment="1">
      <alignment vertical="center" shrinkToFit="1"/>
    </xf>
    <xf numFmtId="0" fontId="7" fillId="0" borderId="19" xfId="0" applyFont="1" applyFill="1" applyBorder="1" applyAlignment="1">
      <alignment horizontal="right" vertical="center"/>
    </xf>
    <xf numFmtId="0" fontId="7" fillId="0" borderId="19" xfId="0" applyFont="1" applyFill="1" applyBorder="1">
      <alignment vertical="center"/>
    </xf>
    <xf numFmtId="0" fontId="7" fillId="0" borderId="19" xfId="0" applyFont="1" applyFill="1" applyBorder="1" applyAlignment="1">
      <alignment vertical="center" wrapText="1"/>
    </xf>
    <xf numFmtId="0" fontId="0" fillId="0" borderId="19" xfId="0" applyFont="1" applyBorder="1">
      <alignment vertical="center"/>
    </xf>
    <xf numFmtId="0" fontId="0" fillId="0" borderId="19" xfId="0" applyFont="1" applyFill="1" applyBorder="1" applyAlignment="1">
      <alignment vertical="center" wrapText="1" shrinkToFit="1"/>
    </xf>
    <xf numFmtId="0" fontId="0" fillId="0" borderId="19" xfId="0" applyFont="1" applyBorder="1" applyAlignment="1">
      <alignment vertical="top" wrapText="1"/>
    </xf>
    <xf numFmtId="0" fontId="7" fillId="0" borderId="19" xfId="0" applyFont="1" applyBorder="1" applyAlignment="1">
      <alignment vertical="center" wrapText="1" shrinkToFit="1"/>
    </xf>
    <xf numFmtId="0" fontId="7" fillId="40" borderId="19" xfId="0" applyFont="1" applyFill="1" applyBorder="1" applyAlignment="1">
      <alignment horizontal="right" vertical="center" wrapText="1"/>
    </xf>
    <xf numFmtId="0" fontId="7" fillId="40" borderId="19" xfId="0" applyFont="1" applyFill="1" applyBorder="1">
      <alignment vertical="center"/>
    </xf>
    <xf numFmtId="0" fontId="7" fillId="40" borderId="19" xfId="0" applyFont="1" applyFill="1" applyBorder="1" applyAlignment="1">
      <alignment vertical="center" wrapText="1" shrinkToFit="1"/>
    </xf>
    <xf numFmtId="0" fontId="7" fillId="40" borderId="19" xfId="0" applyFont="1" applyFill="1" applyBorder="1" applyAlignment="1">
      <alignment vertical="center" shrinkToFit="1"/>
    </xf>
    <xf numFmtId="0" fontId="7" fillId="0" borderId="19" xfId="0" applyFont="1" applyBorder="1" applyAlignment="1">
      <alignment horizontal="right" vertical="center" wrapText="1"/>
    </xf>
    <xf numFmtId="0" fontId="7" fillId="0" borderId="19" xfId="0" applyFont="1" applyFill="1" applyBorder="1" applyAlignment="1">
      <alignment horizontal="right" vertical="center" wrapText="1"/>
    </xf>
    <xf numFmtId="0" fontId="3" fillId="0" borderId="0" xfId="0" applyFont="1">
      <alignment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31" xfId="0" applyFont="1" applyFill="1" applyBorder="1" applyAlignment="1">
      <alignment horizontal="left" vertical="center"/>
    </xf>
    <xf numFmtId="0" fontId="0" fillId="0" borderId="0" xfId="0" applyFont="1" applyFill="1" applyBorder="1" applyAlignment="1">
      <alignment vertical="center"/>
    </xf>
    <xf numFmtId="0" fontId="0" fillId="0" borderId="15" xfId="0" applyFont="1" applyFill="1" applyBorder="1" applyAlignment="1">
      <alignment horizontal="left" vertical="center"/>
    </xf>
    <xf numFmtId="0" fontId="0" fillId="0" borderId="19"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6" xfId="0" applyFont="1" applyFill="1" applyBorder="1" applyAlignment="1">
      <alignment horizontal="left" vertical="center"/>
    </xf>
    <xf numFmtId="0" fontId="0" fillId="0" borderId="19" xfId="0" applyFont="1" applyFill="1" applyBorder="1" applyAlignment="1">
      <alignment horizontal="center" vertical="center" wrapText="1"/>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9" xfId="0" applyFont="1" applyFill="1" applyBorder="1" applyAlignment="1">
      <alignment horizontal="center" vertical="center" shrinkToFit="1"/>
    </xf>
    <xf numFmtId="0" fontId="0" fillId="0" borderId="0" xfId="0" applyFont="1" applyAlignment="1">
      <alignment vertical="center"/>
    </xf>
    <xf numFmtId="0" fontId="95" fillId="0" borderId="37" xfId="0" applyFont="1" applyFill="1" applyBorder="1" applyAlignment="1">
      <alignment horizontal="left" vertical="center" wrapText="1"/>
    </xf>
    <xf numFmtId="0" fontId="95" fillId="0" borderId="0" xfId="0" applyFont="1" applyFill="1" applyBorder="1" applyAlignment="1">
      <alignment horizontal="left" vertical="center" wrapText="1"/>
    </xf>
    <xf numFmtId="0" fontId="119" fillId="0" borderId="0" xfId="0" applyFont="1" applyBorder="1" applyAlignment="1">
      <alignment horizontal="left" vertical="center" wrapText="1"/>
    </xf>
    <xf numFmtId="0" fontId="119" fillId="0" borderId="0" xfId="0" applyFont="1" applyBorder="1" applyAlignment="1">
      <alignment horizontal="left" vertical="center"/>
    </xf>
    <xf numFmtId="0" fontId="29" fillId="0" borderId="52" xfId="0" applyFont="1" applyFill="1" applyBorder="1" applyAlignment="1">
      <alignment horizontal="center" vertical="center" shrinkToFit="1"/>
    </xf>
    <xf numFmtId="0" fontId="12" fillId="0" borderId="1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8" xfId="0" applyFont="1" applyFill="1" applyBorder="1" applyAlignment="1">
      <alignment horizontal="left" vertical="center" wrapText="1"/>
    </xf>
    <xf numFmtId="0" fontId="12" fillId="0" borderId="102" xfId="0" applyFont="1" applyFill="1" applyBorder="1" applyAlignment="1">
      <alignment horizontal="left" vertical="center" wrapText="1"/>
    </xf>
    <xf numFmtId="0" fontId="12" fillId="0" borderId="103" xfId="0" applyFont="1" applyFill="1" applyBorder="1" applyAlignment="1">
      <alignment horizontal="left" vertical="center"/>
    </xf>
    <xf numFmtId="0" fontId="12" fillId="0" borderId="218" xfId="0" applyFont="1" applyFill="1" applyBorder="1" applyAlignment="1">
      <alignment horizontal="left" vertical="center"/>
    </xf>
    <xf numFmtId="0" fontId="95" fillId="0" borderId="17" xfId="0" applyFont="1" applyFill="1" applyBorder="1" applyAlignment="1">
      <alignment horizontal="left" vertical="center" wrapText="1" shrinkToFit="1"/>
    </xf>
    <xf numFmtId="0" fontId="95" fillId="0" borderId="28" xfId="0" applyFont="1" applyFill="1" applyBorder="1" applyAlignment="1">
      <alignment horizontal="left" vertical="center" shrinkToFit="1"/>
    </xf>
    <xf numFmtId="0" fontId="95" fillId="0" borderId="18" xfId="0" applyFont="1" applyFill="1" applyBorder="1" applyAlignment="1">
      <alignment horizontal="left" vertical="center" shrinkToFit="1"/>
    </xf>
    <xf numFmtId="0" fontId="95" fillId="0" borderId="17" xfId="0" applyFont="1" applyFill="1" applyBorder="1" applyAlignment="1">
      <alignment horizontal="left" vertical="center" wrapText="1"/>
    </xf>
    <xf numFmtId="0" fontId="95" fillId="0" borderId="28" xfId="0" applyFont="1" applyFill="1" applyBorder="1" applyAlignment="1">
      <alignment horizontal="left" vertical="center" wrapText="1"/>
    </xf>
    <xf numFmtId="0" fontId="95" fillId="0" borderId="18" xfId="0" applyFont="1" applyFill="1" applyBorder="1" applyAlignment="1">
      <alignment horizontal="left" vertical="center" wrapText="1"/>
    </xf>
    <xf numFmtId="0" fontId="12" fillId="0" borderId="17" xfId="0" applyFont="1" applyFill="1" applyBorder="1" applyAlignment="1">
      <alignment vertical="center" wrapText="1"/>
    </xf>
    <xf numFmtId="0" fontId="0" fillId="0" borderId="28" xfId="0" applyFont="1" applyBorder="1" applyAlignment="1">
      <alignment vertical="center" wrapText="1"/>
    </xf>
    <xf numFmtId="0" fontId="0" fillId="0" borderId="18" xfId="0" applyFont="1" applyBorder="1" applyAlignment="1">
      <alignment vertical="center" wrapText="1"/>
    </xf>
    <xf numFmtId="0" fontId="7" fillId="0" borderId="17" xfId="0" applyFont="1" applyBorder="1" applyAlignment="1">
      <alignment horizontal="center" vertical="center"/>
    </xf>
    <xf numFmtId="0" fontId="7" fillId="0" borderId="28" xfId="0" applyFont="1" applyBorder="1" applyAlignment="1">
      <alignment horizontal="center" vertical="center"/>
    </xf>
    <xf numFmtId="0" fontId="7" fillId="0" borderId="18" xfId="0" applyFont="1" applyBorder="1" applyAlignment="1">
      <alignment horizontal="center" vertical="center"/>
    </xf>
    <xf numFmtId="0" fontId="13" fillId="0" borderId="0" xfId="0" applyFont="1" applyFill="1" applyAlignment="1">
      <alignment horizontal="center" vertical="center"/>
    </xf>
    <xf numFmtId="0" fontId="0" fillId="0" borderId="0" xfId="0" applyFont="1" applyFill="1" applyAlignment="1">
      <alignment horizontal="distributed" vertical="center"/>
    </xf>
    <xf numFmtId="0" fontId="0" fillId="0" borderId="11" xfId="0" applyFont="1" applyFill="1" applyBorder="1" applyAlignment="1">
      <alignment horizontal="left" vertical="center"/>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right" vertical="center" indent="2"/>
    </xf>
    <xf numFmtId="0" fontId="0"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1"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0" fillId="0" borderId="31"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13" xfId="0" applyFont="1" applyFill="1" applyBorder="1" applyAlignment="1">
      <alignment horizontal="left" vertical="center"/>
    </xf>
    <xf numFmtId="0" fontId="0" fillId="0" borderId="31" xfId="0" applyFont="1" applyFill="1" applyBorder="1" applyAlignment="1">
      <alignment horizontal="left" vertical="center"/>
    </xf>
    <xf numFmtId="0" fontId="0" fillId="0" borderId="14" xfId="0" applyFont="1" applyFill="1" applyBorder="1" applyAlignment="1">
      <alignment horizontal="left" vertical="center"/>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31" xfId="0" applyFont="1" applyFill="1" applyBorder="1" applyAlignment="1">
      <alignment vertical="center"/>
    </xf>
    <xf numFmtId="0" fontId="0" fillId="0" borderId="14" xfId="0" applyFont="1" applyFill="1" applyBorder="1" applyAlignment="1">
      <alignment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375" xfId="0" applyFont="1" applyFill="1" applyBorder="1" applyAlignment="1">
      <alignment horizontal="left" vertical="center"/>
    </xf>
    <xf numFmtId="0" fontId="0" fillId="0" borderId="15"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375"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1" fillId="0" borderId="11"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14" xfId="0" applyFont="1" applyFill="1" applyBorder="1" applyAlignment="1">
      <alignment horizontal="left" vertical="top" wrapText="1"/>
    </xf>
    <xf numFmtId="0" fontId="7" fillId="0" borderId="0" xfId="0" applyFont="1" applyFill="1" applyBorder="1" applyAlignment="1">
      <alignment horizontal="left" vertical="center" shrinkToFit="1"/>
    </xf>
    <xf numFmtId="0" fontId="7" fillId="0" borderId="12" xfId="0" applyFont="1" applyFill="1" applyBorder="1" applyAlignment="1">
      <alignment horizontal="left" vertical="center" shrinkToFit="1"/>
    </xf>
    <xf numFmtId="0" fontId="0" fillId="0"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28" xfId="0" applyFont="1" applyFill="1" applyBorder="1" applyAlignment="1">
      <alignment horizontal="left" vertical="center"/>
    </xf>
    <xf numFmtId="0" fontId="0" fillId="0" borderId="18"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6" xfId="0" applyFont="1" applyFill="1" applyBorder="1" applyAlignment="1">
      <alignment horizontal="left" vertical="center"/>
    </xf>
    <xf numFmtId="0" fontId="0" fillId="0" borderId="27"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17" xfId="0" applyFont="1" applyFill="1" applyBorder="1" applyAlignment="1">
      <alignment horizontal="center" vertical="center" shrinkToFit="1"/>
    </xf>
    <xf numFmtId="0" fontId="0" fillId="0" borderId="28"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0" xfId="0" applyFont="1" applyFill="1" applyAlignment="1">
      <alignment horizontal="left" vertical="center"/>
    </xf>
    <xf numFmtId="0" fontId="0" fillId="0" borderId="13" xfId="0" applyFont="1" applyFill="1" applyBorder="1" applyAlignment="1">
      <alignment horizontal="left" vertical="top" wrapText="1"/>
    </xf>
    <xf numFmtId="0" fontId="0" fillId="0" borderId="3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0"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14" xfId="0" applyFont="1" applyFill="1" applyBorder="1" applyAlignment="1">
      <alignment horizontal="center" vertical="center"/>
    </xf>
    <xf numFmtId="0" fontId="71" fillId="0" borderId="19" xfId="0" applyFont="1" applyFill="1" applyBorder="1" applyAlignment="1">
      <alignment horizontal="center" vertical="center" wrapText="1" shrinkToFit="1"/>
    </xf>
    <xf numFmtId="0" fontId="71" fillId="0" borderId="19" xfId="0" applyFont="1" applyFill="1" applyBorder="1" applyAlignment="1">
      <alignment horizontal="center" vertical="center" shrinkToFit="1"/>
    </xf>
    <xf numFmtId="0" fontId="0" fillId="0" borderId="19" xfId="0" applyFont="1" applyFill="1" applyBorder="1" applyAlignment="1">
      <alignment horizontal="center" vertical="center" shrinkToFit="1"/>
    </xf>
    <xf numFmtId="0" fontId="0" fillId="0" borderId="17" xfId="0" applyFont="1" applyFill="1" applyBorder="1" applyAlignment="1">
      <alignment horizontal="center" vertical="center"/>
    </xf>
    <xf numFmtId="0" fontId="0" fillId="39" borderId="17" xfId="0" applyFont="1" applyFill="1" applyBorder="1" applyAlignment="1">
      <alignment horizontal="left" vertical="center"/>
    </xf>
    <xf numFmtId="0" fontId="0" fillId="39" borderId="28" xfId="0" applyFont="1" applyFill="1" applyBorder="1" applyAlignment="1">
      <alignment horizontal="left" vertical="center"/>
    </xf>
    <xf numFmtId="0" fontId="0" fillId="39" borderId="18" xfId="0" applyFont="1" applyFill="1" applyBorder="1" applyAlignment="1">
      <alignment horizontal="left" vertical="center"/>
    </xf>
    <xf numFmtId="0" fontId="0" fillId="0" borderId="11" xfId="45" applyFont="1" applyFill="1" applyBorder="1" applyAlignment="1">
      <alignment vertical="center" shrinkToFit="1"/>
    </xf>
    <xf numFmtId="0" fontId="0" fillId="0" borderId="0" xfId="45" applyFont="1" applyFill="1" applyBorder="1" applyAlignment="1">
      <alignment vertical="center" shrinkToFit="1"/>
    </xf>
    <xf numFmtId="0" fontId="0" fillId="0" borderId="13" xfId="45" applyFont="1" applyFill="1" applyBorder="1" applyAlignment="1">
      <alignment horizontal="left" vertical="center" shrinkToFit="1"/>
    </xf>
    <xf numFmtId="0" fontId="0" fillId="0" borderId="31" xfId="45"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6" xfId="0" applyFont="1" applyFill="1" applyBorder="1" applyAlignment="1">
      <alignment horizontal="left" vertical="center" shrinkToFit="1"/>
    </xf>
    <xf numFmtId="0" fontId="0" fillId="0" borderId="15" xfId="0" applyFont="1" applyFill="1" applyBorder="1" applyAlignment="1">
      <alignment horizontal="left" vertical="center" shrinkToFit="1"/>
    </xf>
    <xf numFmtId="0" fontId="0" fillId="0" borderId="29" xfId="0" applyFont="1" applyFill="1" applyBorder="1" applyAlignment="1">
      <alignment vertical="center" wrapText="1"/>
    </xf>
    <xf numFmtId="0" fontId="0" fillId="0" borderId="11" xfId="0" applyFont="1" applyFill="1" applyBorder="1" applyAlignment="1">
      <alignment horizontal="left" vertical="center" shrinkToFit="1"/>
    </xf>
    <xf numFmtId="0" fontId="0" fillId="0" borderId="0" xfId="0" applyFont="1" applyFill="1" applyBorder="1" applyAlignment="1">
      <alignment horizontal="left" vertical="center" shrinkToFit="1"/>
    </xf>
    <xf numFmtId="0" fontId="0" fillId="0" borderId="12" xfId="0" applyFont="1" applyFill="1" applyBorder="1" applyAlignment="1">
      <alignment horizontal="left" vertical="center" shrinkToFit="1"/>
    </xf>
    <xf numFmtId="0" fontId="3" fillId="0" borderId="0" xfId="0" applyFont="1" applyFill="1" applyAlignment="1">
      <alignment horizontal="center" vertical="center"/>
    </xf>
    <xf numFmtId="0" fontId="83" fillId="0" borderId="31" xfId="0" applyFont="1" applyFill="1" applyBorder="1" applyAlignment="1">
      <alignment horizontal="center" vertical="center"/>
    </xf>
    <xf numFmtId="0" fontId="0" fillId="0" borderId="17" xfId="0" applyFill="1" applyBorder="1" applyAlignment="1">
      <alignment horizontal="center" vertical="center"/>
    </xf>
    <xf numFmtId="0" fontId="0" fillId="0" borderId="28" xfId="0" applyFill="1" applyBorder="1" applyAlignment="1">
      <alignment horizontal="center" vertical="center"/>
    </xf>
    <xf numFmtId="0" fontId="0" fillId="0" borderId="18" xfId="0" applyFill="1" applyBorder="1" applyAlignment="1">
      <alignment horizontal="center" vertical="center"/>
    </xf>
    <xf numFmtId="0" fontId="0" fillId="0" borderId="11" xfId="0" applyFill="1" applyBorder="1" applyAlignment="1">
      <alignment horizontal="left" vertical="center"/>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0" fillId="0" borderId="13" xfId="0" applyFill="1" applyBorder="1" applyAlignment="1">
      <alignment horizontal="left" vertical="center"/>
    </xf>
    <xf numFmtId="0" fontId="0" fillId="0" borderId="31" xfId="0" applyFill="1" applyBorder="1" applyAlignment="1">
      <alignment horizontal="left" vertical="center"/>
    </xf>
    <xf numFmtId="0" fontId="0" fillId="0" borderId="14" xfId="0" applyFill="1" applyBorder="1" applyAlignment="1">
      <alignment horizontal="left" vertical="center"/>
    </xf>
    <xf numFmtId="0" fontId="0" fillId="0" borderId="10" xfId="0" applyFill="1" applyBorder="1" applyAlignment="1">
      <alignment horizontal="right" vertical="center"/>
    </xf>
    <xf numFmtId="0" fontId="0" fillId="0" borderId="15" xfId="0" applyFill="1" applyBorder="1" applyAlignment="1">
      <alignment horizontal="right" vertical="center"/>
    </xf>
    <xf numFmtId="0" fontId="0" fillId="0" borderId="16" xfId="0" applyFill="1" applyBorder="1" applyAlignment="1">
      <alignment horizontal="right" vertical="center"/>
    </xf>
    <xf numFmtId="0" fontId="0" fillId="0" borderId="163" xfId="0" applyFill="1" applyBorder="1" applyAlignment="1">
      <alignment horizontal="right" vertical="center"/>
    </xf>
    <xf numFmtId="0" fontId="0" fillId="0" borderId="164" xfId="0" applyFill="1" applyBorder="1" applyAlignment="1">
      <alignment horizontal="right" vertical="center"/>
    </xf>
    <xf numFmtId="0" fontId="0" fillId="0" borderId="119" xfId="0" applyFill="1" applyBorder="1" applyAlignment="1">
      <alignment horizontal="right" vertical="center"/>
    </xf>
    <xf numFmtId="0" fontId="0" fillId="0" borderId="60" xfId="0" applyFill="1" applyBorder="1" applyAlignment="1">
      <alignment horizontal="right" vertical="center"/>
    </xf>
    <xf numFmtId="0" fontId="0" fillId="0" borderId="61" xfId="0" applyFill="1" applyBorder="1" applyAlignment="1">
      <alignment horizontal="right" vertical="center"/>
    </xf>
    <xf numFmtId="0" fontId="0" fillId="0" borderId="22" xfId="0" applyFill="1" applyBorder="1" applyAlignment="1">
      <alignment horizontal="right" vertical="center"/>
    </xf>
    <xf numFmtId="0" fontId="0" fillId="0" borderId="63" xfId="0" applyFill="1" applyBorder="1" applyAlignment="1">
      <alignment horizontal="right" vertical="center"/>
    </xf>
    <xf numFmtId="0" fontId="0" fillId="0" borderId="65" xfId="0" applyFill="1" applyBorder="1" applyAlignment="1">
      <alignment horizontal="right" vertical="center"/>
    </xf>
    <xf numFmtId="0" fontId="0" fillId="0" borderId="64" xfId="0" applyFill="1" applyBorder="1" applyAlignment="1">
      <alignment horizontal="right" vertical="center"/>
    </xf>
    <xf numFmtId="0" fontId="0" fillId="0" borderId="13" xfId="0" applyFill="1" applyBorder="1" applyAlignment="1">
      <alignment horizontal="right" vertical="center"/>
    </xf>
    <xf numFmtId="0" fontId="0" fillId="0" borderId="14" xfId="0" applyFill="1" applyBorder="1" applyAlignment="1">
      <alignment horizontal="right" vertical="center"/>
    </xf>
    <xf numFmtId="0" fontId="0" fillId="0" borderId="31" xfId="0" applyFill="1" applyBorder="1" applyAlignment="1">
      <alignment horizontal="right"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0" fontId="0" fillId="0" borderId="165" xfId="0" applyFill="1" applyBorder="1" applyAlignment="1">
      <alignment horizontal="right" vertical="center"/>
    </xf>
    <xf numFmtId="0" fontId="0" fillId="0" borderId="46" xfId="0" applyFill="1" applyBorder="1" applyAlignment="1">
      <alignment horizontal="right" vertical="center"/>
    </xf>
    <xf numFmtId="0" fontId="0" fillId="0" borderId="0" xfId="0" applyFill="1"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31" xfId="0" applyFill="1" applyBorder="1" applyAlignment="1">
      <alignment horizontal="center" vertical="center"/>
    </xf>
    <xf numFmtId="0" fontId="0" fillId="0" borderId="166" xfId="0" applyFill="1" applyBorder="1" applyAlignment="1">
      <alignment horizontal="right" vertical="center"/>
    </xf>
    <xf numFmtId="0" fontId="0" fillId="0" borderId="20" xfId="0" applyFill="1" applyBorder="1" applyAlignment="1">
      <alignment horizontal="right" vertical="center"/>
    </xf>
    <xf numFmtId="0" fontId="0" fillId="0" borderId="167" xfId="0" applyFill="1" applyBorder="1" applyAlignment="1">
      <alignment horizontal="right" vertical="center"/>
    </xf>
    <xf numFmtId="0" fontId="7" fillId="0" borderId="45" xfId="0" applyFont="1" applyFill="1" applyBorder="1" applyAlignment="1">
      <alignment horizontal="center" vertical="center" wrapText="1"/>
    </xf>
    <xf numFmtId="0" fontId="7" fillId="0" borderId="172" xfId="0" applyFont="1" applyFill="1" applyBorder="1" applyAlignment="1">
      <alignment horizontal="center" vertical="center" wrapText="1"/>
    </xf>
    <xf numFmtId="0" fontId="0" fillId="0" borderId="16" xfId="0" applyFill="1" applyBorder="1" applyAlignment="1">
      <alignment horizontal="left" vertical="center"/>
    </xf>
    <xf numFmtId="0" fontId="0" fillId="0" borderId="15" xfId="0" applyFill="1" applyBorder="1" applyAlignment="1">
      <alignment horizontal="left" vertical="center"/>
    </xf>
    <xf numFmtId="0" fontId="7" fillId="0" borderId="168" xfId="0" applyFont="1" applyBorder="1" applyAlignment="1">
      <alignment horizontal="center" vertical="center" wrapText="1"/>
    </xf>
    <xf numFmtId="0" fontId="7" fillId="0" borderId="164" xfId="0" applyFont="1" applyBorder="1" applyAlignment="1">
      <alignment horizontal="center" vertical="center" wrapText="1"/>
    </xf>
    <xf numFmtId="0" fontId="0" fillId="0" borderId="163" xfId="0" applyFont="1" applyFill="1" applyBorder="1" applyAlignment="1">
      <alignment horizontal="right" vertical="center"/>
    </xf>
    <xf numFmtId="0" fontId="0" fillId="0" borderId="164" xfId="0" applyFont="1" applyFill="1" applyBorder="1" applyAlignment="1">
      <alignment horizontal="right" vertical="center"/>
    </xf>
    <xf numFmtId="0" fontId="0" fillId="0" borderId="119" xfId="0" applyFont="1" applyFill="1" applyBorder="1" applyAlignment="1">
      <alignment horizontal="left" vertical="center"/>
    </xf>
    <xf numFmtId="0" fontId="0" fillId="0" borderId="164" xfId="0" applyFont="1" applyFill="1" applyBorder="1" applyAlignment="1">
      <alignment horizontal="left" vertical="center"/>
    </xf>
    <xf numFmtId="0" fontId="0" fillId="0" borderId="37" xfId="0" applyFont="1" applyFill="1" applyBorder="1" applyAlignment="1">
      <alignment horizontal="center" vertical="center"/>
    </xf>
    <xf numFmtId="0" fontId="0" fillId="0" borderId="11" xfId="0" applyFont="1" applyFill="1" applyBorder="1" applyAlignment="1">
      <alignment horizontal="right" vertical="center"/>
    </xf>
    <xf numFmtId="0" fontId="0" fillId="0" borderId="12" xfId="0" applyFont="1" applyFill="1" applyBorder="1" applyAlignment="1">
      <alignment horizontal="right" vertical="center"/>
    </xf>
    <xf numFmtId="0" fontId="0" fillId="0" borderId="169" xfId="0" applyFont="1" applyFill="1" applyBorder="1" applyAlignment="1">
      <alignment horizontal="center" vertical="center"/>
    </xf>
    <xf numFmtId="0" fontId="0" fillId="0" borderId="170" xfId="0" applyFont="1" applyFill="1" applyBorder="1" applyAlignment="1">
      <alignment horizontal="center" vertical="center"/>
    </xf>
    <xf numFmtId="0" fontId="0" fillId="0" borderId="171" xfId="0" applyFont="1" applyFill="1" applyBorder="1" applyAlignment="1">
      <alignment horizontal="right" vertical="center"/>
    </xf>
    <xf numFmtId="0" fontId="0" fillId="0" borderId="170" xfId="0" applyFont="1" applyFill="1" applyBorder="1" applyAlignment="1">
      <alignment horizontal="right" vertical="center"/>
    </xf>
    <xf numFmtId="0" fontId="0" fillId="0" borderId="35" xfId="0" applyFont="1" applyFill="1" applyBorder="1" applyAlignment="1">
      <alignment horizontal="left" vertical="center"/>
    </xf>
    <xf numFmtId="0" fontId="0" fillId="0" borderId="17" xfId="0" applyFont="1" applyFill="1" applyBorder="1" applyAlignment="1">
      <alignment horizontal="right" vertical="center"/>
    </xf>
    <xf numFmtId="0" fontId="0" fillId="0" borderId="18" xfId="0" applyFont="1" applyFill="1" applyBorder="1" applyAlignment="1">
      <alignment horizontal="right" vertical="center"/>
    </xf>
    <xf numFmtId="0" fontId="0" fillId="0" borderId="13" xfId="0" applyFont="1" applyFill="1" applyBorder="1" applyAlignment="1">
      <alignment horizontal="right" vertical="center"/>
    </xf>
    <xf numFmtId="0" fontId="0" fillId="0" borderId="14" xfId="0" applyFont="1" applyFill="1" applyBorder="1" applyAlignment="1">
      <alignment horizontal="right" vertical="center"/>
    </xf>
    <xf numFmtId="0" fontId="0" fillId="0" borderId="11" xfId="0" applyFont="1" applyBorder="1" applyAlignment="1">
      <alignment horizontal="left" vertical="center" wrapText="1"/>
    </xf>
    <xf numFmtId="0" fontId="0" fillId="0" borderId="12" xfId="0" applyFont="1" applyBorder="1" applyAlignment="1">
      <alignment horizontal="left" vertical="center" wrapText="1"/>
    </xf>
    <xf numFmtId="0" fontId="0" fillId="0" borderId="10" xfId="0" applyFont="1" applyFill="1" applyBorder="1" applyAlignment="1">
      <alignment horizontal="center" vertical="center" shrinkToFit="1"/>
    </xf>
    <xf numFmtId="0" fontId="0" fillId="0" borderId="15" xfId="0" applyFont="1" applyBorder="1" applyAlignment="1">
      <alignment vertical="center" shrinkToFit="1"/>
    </xf>
    <xf numFmtId="0" fontId="0" fillId="0" borderId="10" xfId="0" applyFont="1" applyFill="1" applyBorder="1" applyAlignment="1">
      <alignment horizontal="right" vertical="center"/>
    </xf>
    <xf numFmtId="0" fontId="0" fillId="0" borderId="15" xfId="0" applyFont="1" applyFill="1" applyBorder="1" applyAlignment="1">
      <alignment horizontal="right" vertical="center"/>
    </xf>
    <xf numFmtId="0" fontId="0" fillId="0" borderId="11" xfId="0" applyFont="1" applyFill="1" applyBorder="1" applyAlignment="1">
      <alignment horizontal="right" vertical="center" shrinkToFit="1"/>
    </xf>
    <xf numFmtId="0" fontId="0" fillId="0" borderId="12" xfId="0" applyFont="1" applyFill="1" applyBorder="1" applyAlignment="1">
      <alignment horizontal="right" vertical="center" shrinkToFit="1"/>
    </xf>
    <xf numFmtId="0" fontId="0" fillId="0" borderId="17" xfId="0" applyFont="1" applyFill="1" applyBorder="1" applyAlignment="1">
      <alignment horizontal="left" vertical="center" shrinkToFit="1"/>
    </xf>
    <xf numFmtId="0" fontId="0" fillId="0" borderId="18" xfId="0" applyFont="1" applyFill="1" applyBorder="1" applyAlignment="1">
      <alignment horizontal="left" vertical="center" shrinkToFit="1"/>
    </xf>
    <xf numFmtId="0" fontId="0" fillId="0" borderId="13" xfId="0" applyFont="1" applyFill="1" applyBorder="1" applyAlignment="1">
      <alignment horizontal="right" vertical="center" shrinkToFit="1"/>
    </xf>
    <xf numFmtId="0" fontId="0" fillId="0" borderId="14" xfId="0" applyFont="1" applyFill="1" applyBorder="1" applyAlignment="1">
      <alignment horizontal="right" vertical="center" shrinkToFit="1"/>
    </xf>
    <xf numFmtId="0" fontId="0" fillId="0" borderId="17" xfId="0" applyFill="1" applyBorder="1" applyAlignment="1">
      <alignment horizontal="right" vertical="center"/>
    </xf>
    <xf numFmtId="0" fontId="0" fillId="0" borderId="18" xfId="0" applyFill="1" applyBorder="1" applyAlignment="1">
      <alignment horizontal="right" vertical="center"/>
    </xf>
    <xf numFmtId="0" fontId="0" fillId="0" borderId="11" xfId="0" applyFill="1" applyBorder="1" applyAlignment="1">
      <alignment horizontal="center" vertical="center"/>
    </xf>
    <xf numFmtId="0" fontId="0" fillId="0" borderId="11" xfId="0" applyFill="1" applyBorder="1" applyAlignment="1">
      <alignment horizontal="right" vertical="center"/>
    </xf>
    <xf numFmtId="0" fontId="0" fillId="0" borderId="12" xfId="0" applyFill="1" applyBorder="1" applyAlignment="1">
      <alignment horizontal="right" vertical="center"/>
    </xf>
    <xf numFmtId="0" fontId="0" fillId="0" borderId="173" xfId="0" applyFill="1" applyBorder="1" applyAlignment="1">
      <alignment horizontal="center" vertical="center"/>
    </xf>
    <xf numFmtId="0" fontId="0" fillId="0" borderId="174" xfId="0" applyFill="1" applyBorder="1" applyAlignment="1">
      <alignment horizontal="center" vertical="center"/>
    </xf>
    <xf numFmtId="0" fontId="0" fillId="0" borderId="175" xfId="0" applyFill="1" applyBorder="1" applyAlignment="1">
      <alignment horizontal="right" vertical="center"/>
    </xf>
    <xf numFmtId="0" fontId="0" fillId="0" borderId="174" xfId="0" applyFill="1" applyBorder="1" applyAlignment="1">
      <alignment horizontal="right" vertical="center"/>
    </xf>
    <xf numFmtId="0" fontId="1" fillId="0" borderId="31" xfId="45" applyFont="1" applyFill="1" applyBorder="1" applyAlignment="1">
      <alignment vertical="center" shrinkToFit="1"/>
    </xf>
    <xf numFmtId="0" fontId="1" fillId="0" borderId="14" xfId="45" applyFont="1" applyFill="1" applyBorder="1" applyAlignment="1">
      <alignment vertical="center" shrinkToFit="1"/>
    </xf>
    <xf numFmtId="0" fontId="1" fillId="0" borderId="10" xfId="45" quotePrefix="1" applyFont="1" applyFill="1" applyBorder="1" applyAlignment="1">
      <alignment vertical="center" shrinkToFit="1"/>
    </xf>
    <xf numFmtId="0" fontId="1" fillId="0" borderId="16" xfId="45" applyFont="1" applyFill="1" applyBorder="1" applyAlignment="1">
      <alignment vertical="center" shrinkToFit="1"/>
    </xf>
    <xf numFmtId="0" fontId="1" fillId="0" borderId="11" xfId="45" applyFont="1" applyFill="1" applyBorder="1" applyAlignment="1">
      <alignment vertical="center" shrinkToFit="1"/>
    </xf>
    <xf numFmtId="0" fontId="1" fillId="0" borderId="0" xfId="45" applyFont="1" applyFill="1" applyBorder="1" applyAlignment="1">
      <alignment vertical="center" shrinkToFit="1"/>
    </xf>
    <xf numFmtId="0" fontId="27" fillId="0" borderId="16" xfId="45" applyFill="1" applyBorder="1" applyAlignment="1">
      <alignment vertical="center" shrinkToFit="1"/>
    </xf>
    <xf numFmtId="0" fontId="1" fillId="0" borderId="11" xfId="45" quotePrefix="1" applyFont="1" applyFill="1" applyBorder="1" applyAlignment="1">
      <alignment vertical="center" shrinkToFit="1"/>
    </xf>
    <xf numFmtId="0" fontId="1" fillId="0" borderId="12" xfId="45" applyFont="1" applyFill="1" applyBorder="1" applyAlignment="1">
      <alignment vertical="center" shrinkToFit="1"/>
    </xf>
    <xf numFmtId="0" fontId="1" fillId="0" borderId="0" xfId="45" applyFont="1" applyFill="1" applyBorder="1" applyAlignment="1">
      <alignment horizontal="right" vertical="center" shrinkToFit="1"/>
    </xf>
    <xf numFmtId="0" fontId="1" fillId="0" borderId="12" xfId="45" applyFont="1" applyFill="1" applyBorder="1" applyAlignment="1">
      <alignment horizontal="right" vertical="center" shrinkToFit="1"/>
    </xf>
    <xf numFmtId="0" fontId="1" fillId="0" borderId="13" xfId="45" quotePrefix="1" applyFont="1" applyFill="1" applyBorder="1" applyAlignment="1">
      <alignment vertical="center" shrinkToFit="1"/>
    </xf>
    <xf numFmtId="0" fontId="1" fillId="0" borderId="17" xfId="45" applyFont="1" applyFill="1" applyBorder="1" applyAlignment="1">
      <alignment vertical="center" shrinkToFit="1"/>
    </xf>
    <xf numFmtId="0" fontId="1" fillId="0" borderId="18" xfId="45" applyFont="1" applyFill="1" applyBorder="1" applyAlignment="1">
      <alignment vertical="center" shrinkToFit="1"/>
    </xf>
    <xf numFmtId="0" fontId="0" fillId="0" borderId="10" xfId="45" quotePrefix="1" applyFont="1" applyFill="1" applyBorder="1" applyAlignment="1">
      <alignment vertical="center" shrinkToFit="1"/>
    </xf>
    <xf numFmtId="0" fontId="1" fillId="0" borderId="15" xfId="45" applyFont="1" applyFill="1" applyBorder="1" applyAlignment="1">
      <alignment vertical="center" shrinkToFit="1"/>
    </xf>
    <xf numFmtId="0" fontId="1" fillId="0" borderId="173" xfId="45" applyFont="1" applyFill="1" applyBorder="1" applyAlignment="1">
      <alignment horizontal="center" vertical="center" shrinkToFit="1"/>
    </xf>
    <xf numFmtId="0" fontId="1" fillId="0" borderId="174" xfId="45" applyFont="1" applyFill="1" applyBorder="1" applyAlignment="1">
      <alignment horizontal="center" vertical="center" shrinkToFit="1"/>
    </xf>
    <xf numFmtId="0" fontId="1" fillId="0" borderId="175" xfId="45" applyFont="1" applyFill="1" applyBorder="1" applyAlignment="1">
      <alignment horizontal="right" vertical="center"/>
    </xf>
    <xf numFmtId="0" fontId="1" fillId="0" borderId="174" xfId="45" applyFont="1" applyFill="1" applyBorder="1" applyAlignment="1">
      <alignment horizontal="right" vertical="center"/>
    </xf>
    <xf numFmtId="0" fontId="1" fillId="0" borderId="30" xfId="45" applyFont="1" applyFill="1" applyBorder="1" applyAlignment="1">
      <alignment horizontal="center" vertical="center"/>
    </xf>
    <xf numFmtId="0" fontId="1" fillId="0" borderId="30" xfId="45" applyFont="1" applyFill="1" applyBorder="1" applyAlignment="1">
      <alignment horizontal="right" vertical="center"/>
    </xf>
    <xf numFmtId="0" fontId="1" fillId="0" borderId="176" xfId="45" applyFont="1" applyFill="1" applyBorder="1" applyAlignment="1">
      <alignment horizontal="center" vertical="center"/>
    </xf>
    <xf numFmtId="0" fontId="1" fillId="0" borderId="177" xfId="45" applyFont="1" applyFill="1" applyBorder="1" applyAlignment="1">
      <alignment horizontal="center" vertical="center"/>
    </xf>
    <xf numFmtId="0" fontId="1" fillId="0" borderId="17" xfId="45" applyFont="1" applyFill="1" applyBorder="1" applyAlignment="1">
      <alignment horizontal="center" vertical="center" shrinkToFit="1"/>
    </xf>
    <xf numFmtId="0" fontId="1" fillId="0" borderId="18" xfId="45" applyFont="1" applyFill="1" applyBorder="1" applyAlignment="1">
      <alignment horizontal="center" vertical="center" shrinkToFit="1"/>
    </xf>
    <xf numFmtId="0" fontId="1" fillId="0" borderId="17" xfId="45" applyFont="1" applyFill="1" applyBorder="1" applyAlignment="1">
      <alignment horizontal="right" vertical="center"/>
    </xf>
    <xf numFmtId="0" fontId="1" fillId="0" borderId="18" xfId="45" applyFont="1" applyFill="1" applyBorder="1" applyAlignment="1">
      <alignment horizontal="right" vertical="center"/>
    </xf>
    <xf numFmtId="0" fontId="1" fillId="0" borderId="17" xfId="45" applyFont="1" applyFill="1" applyBorder="1" applyAlignment="1">
      <alignment horizontal="center" vertical="center"/>
    </xf>
    <xf numFmtId="0" fontId="1" fillId="0" borderId="18" xfId="45" applyFont="1" applyFill="1" applyBorder="1" applyAlignment="1">
      <alignment horizontal="center" vertical="center"/>
    </xf>
    <xf numFmtId="0" fontId="1" fillId="0" borderId="11" xfId="45" applyFont="1" applyFill="1" applyBorder="1" applyAlignment="1">
      <alignment horizontal="center" vertical="center"/>
    </xf>
    <xf numFmtId="0" fontId="1" fillId="0" borderId="12" xfId="45" applyFont="1" applyFill="1" applyBorder="1" applyAlignment="1">
      <alignment horizontal="center" vertical="center"/>
    </xf>
    <xf numFmtId="0" fontId="1" fillId="0" borderId="11" xfId="45" applyFont="1" applyFill="1" applyBorder="1" applyAlignment="1">
      <alignment horizontal="right" vertical="center"/>
    </xf>
    <xf numFmtId="0" fontId="1" fillId="0" borderId="12" xfId="45" applyFont="1" applyFill="1" applyBorder="1" applyAlignment="1">
      <alignment horizontal="right" vertical="center"/>
    </xf>
    <xf numFmtId="0" fontId="1" fillId="0" borderId="12" xfId="45" quotePrefix="1" applyFont="1" applyFill="1" applyBorder="1" applyAlignment="1">
      <alignment vertical="center" shrinkToFit="1"/>
    </xf>
    <xf numFmtId="0" fontId="1" fillId="0" borderId="11" xfId="45" quotePrefix="1" applyFont="1" applyFill="1" applyBorder="1" applyAlignment="1">
      <alignment horizontal="right" vertical="center" shrinkToFit="1"/>
    </xf>
    <xf numFmtId="0" fontId="1" fillId="0" borderId="12" xfId="45" quotePrefix="1" applyFont="1" applyFill="1" applyBorder="1" applyAlignment="1">
      <alignment horizontal="right" vertical="center" shrinkToFit="1"/>
    </xf>
    <xf numFmtId="0" fontId="1" fillId="0" borderId="178" xfId="45" applyFont="1" applyFill="1" applyBorder="1" applyAlignment="1">
      <alignment vertical="center" shrinkToFit="1"/>
    </xf>
    <xf numFmtId="0" fontId="1" fillId="0" borderId="10" xfId="45" applyFont="1" applyFill="1" applyBorder="1" applyAlignment="1">
      <alignment vertical="center" shrinkToFit="1"/>
    </xf>
    <xf numFmtId="0" fontId="3" fillId="0" borderId="0" xfId="45" applyFont="1" applyFill="1" applyAlignment="1">
      <alignment horizontal="center" vertical="center"/>
    </xf>
    <xf numFmtId="0" fontId="27" fillId="0" borderId="17" xfId="45" applyFill="1" applyBorder="1" applyAlignment="1">
      <alignment horizontal="center" vertical="center"/>
    </xf>
    <xf numFmtId="0" fontId="27" fillId="0" borderId="28" xfId="45" applyFill="1" applyBorder="1" applyAlignment="1">
      <alignment horizontal="center" vertical="center"/>
    </xf>
    <xf numFmtId="0" fontId="27" fillId="0" borderId="18" xfId="45" applyFill="1" applyBorder="1" applyAlignment="1">
      <alignment horizontal="center" vertical="center"/>
    </xf>
    <xf numFmtId="0" fontId="27" fillId="0" borderId="10" xfId="45" applyFill="1" applyBorder="1" applyAlignment="1">
      <alignment horizontal="center" vertical="center"/>
    </xf>
    <xf numFmtId="0" fontId="27" fillId="0" borderId="16" xfId="45" applyFill="1" applyBorder="1" applyAlignment="1">
      <alignment horizontal="center" vertical="center"/>
    </xf>
    <xf numFmtId="0" fontId="27" fillId="0" borderId="15" xfId="45" applyFill="1" applyBorder="1" applyAlignment="1">
      <alignment horizontal="center" vertical="center"/>
    </xf>
    <xf numFmtId="0" fontId="27" fillId="0" borderId="13" xfId="45" applyFill="1" applyBorder="1" applyAlignment="1">
      <alignment horizontal="center" vertical="center"/>
    </xf>
    <xf numFmtId="0" fontId="27" fillId="0" borderId="31" xfId="45" applyFill="1" applyBorder="1" applyAlignment="1">
      <alignment horizontal="center" vertical="center"/>
    </xf>
    <xf numFmtId="0" fontId="27" fillId="0" borderId="14" xfId="45" applyFill="1" applyBorder="1" applyAlignment="1">
      <alignment horizontal="center" vertical="center"/>
    </xf>
    <xf numFmtId="0" fontId="27" fillId="0" borderId="11" xfId="45" applyFill="1" applyBorder="1" applyAlignment="1">
      <alignment horizontal="left" vertical="center"/>
    </xf>
    <xf numFmtId="0" fontId="27" fillId="0" borderId="0" xfId="45" applyFill="1" applyBorder="1" applyAlignment="1">
      <alignment horizontal="left" vertical="center"/>
    </xf>
    <xf numFmtId="0" fontId="27" fillId="0" borderId="12" xfId="45" applyFill="1" applyBorder="1" applyAlignment="1">
      <alignment horizontal="left" vertical="center"/>
    </xf>
    <xf numFmtId="0" fontId="16" fillId="0" borderId="31" xfId="45" applyFont="1" applyFill="1" applyBorder="1" applyAlignment="1">
      <alignment horizontal="center" vertical="center"/>
    </xf>
    <xf numFmtId="0" fontId="27" fillId="0" borderId="13" xfId="45" applyFill="1" applyBorder="1" applyAlignment="1">
      <alignment horizontal="left" vertical="center"/>
    </xf>
    <xf numFmtId="0" fontId="27" fillId="0" borderId="31" xfId="45" applyFill="1" applyBorder="1" applyAlignment="1">
      <alignment horizontal="left" vertical="center"/>
    </xf>
    <xf numFmtId="0" fontId="27" fillId="0" borderId="14" xfId="45" applyFill="1" applyBorder="1" applyAlignment="1">
      <alignment horizontal="left" vertical="center"/>
    </xf>
    <xf numFmtId="0" fontId="27" fillId="0" borderId="10" xfId="45" applyFill="1" applyBorder="1" applyAlignment="1">
      <alignment horizontal="right" vertical="center"/>
    </xf>
    <xf numFmtId="0" fontId="27" fillId="0" borderId="15" xfId="45" applyFill="1" applyBorder="1" applyAlignment="1">
      <alignment horizontal="right" vertical="center"/>
    </xf>
    <xf numFmtId="0" fontId="27" fillId="0" borderId="16" xfId="45" applyFill="1" applyBorder="1" applyAlignment="1">
      <alignment horizontal="right" vertical="center"/>
    </xf>
    <xf numFmtId="0" fontId="27" fillId="0" borderId="163" xfId="45" applyFill="1" applyBorder="1" applyAlignment="1">
      <alignment horizontal="right" vertical="center"/>
    </xf>
    <xf numFmtId="0" fontId="27" fillId="0" borderId="164" xfId="45" applyFill="1" applyBorder="1" applyAlignment="1">
      <alignment horizontal="right" vertical="center"/>
    </xf>
    <xf numFmtId="0" fontId="27" fillId="0" borderId="119" xfId="45" applyFill="1" applyBorder="1" applyAlignment="1">
      <alignment horizontal="right" vertical="center"/>
    </xf>
    <xf numFmtId="0" fontId="27" fillId="0" borderId="63" xfId="45" applyFill="1" applyBorder="1" applyAlignment="1">
      <alignment horizontal="right" vertical="center"/>
    </xf>
    <xf numFmtId="0" fontId="27" fillId="0" borderId="65" xfId="45" applyFill="1" applyBorder="1" applyAlignment="1">
      <alignment horizontal="right" vertical="center"/>
    </xf>
    <xf numFmtId="0" fontId="27" fillId="0" borderId="64" xfId="45" applyFill="1" applyBorder="1" applyAlignment="1">
      <alignment horizontal="right" vertical="center"/>
    </xf>
    <xf numFmtId="0" fontId="27" fillId="0" borderId="13" xfId="45" applyFill="1" applyBorder="1" applyAlignment="1">
      <alignment horizontal="right" vertical="center"/>
    </xf>
    <xf numFmtId="0" fontId="27" fillId="0" borderId="14" xfId="45" applyFill="1" applyBorder="1" applyAlignment="1">
      <alignment horizontal="right" vertical="center"/>
    </xf>
    <xf numFmtId="0" fontId="27" fillId="0" borderId="31" xfId="45" applyFill="1" applyBorder="1" applyAlignment="1">
      <alignment horizontal="right" vertical="center"/>
    </xf>
    <xf numFmtId="0" fontId="27" fillId="0" borderId="166" xfId="45" applyFill="1" applyBorder="1" applyAlignment="1">
      <alignment horizontal="right" vertical="center"/>
    </xf>
    <xf numFmtId="0" fontId="27" fillId="0" borderId="20" xfId="45" applyFill="1" applyBorder="1" applyAlignment="1">
      <alignment horizontal="right" vertical="center"/>
    </xf>
    <xf numFmtId="0" fontId="27" fillId="0" borderId="167" xfId="45" applyFill="1" applyBorder="1" applyAlignment="1">
      <alignment horizontal="right" vertical="center"/>
    </xf>
    <xf numFmtId="0" fontId="27" fillId="0" borderId="60" xfId="45" applyFill="1" applyBorder="1" applyAlignment="1">
      <alignment horizontal="right" vertical="center"/>
    </xf>
    <xf numFmtId="0" fontId="27" fillId="0" borderId="22" xfId="45" applyFill="1" applyBorder="1" applyAlignment="1">
      <alignment horizontal="right" vertical="center"/>
    </xf>
    <xf numFmtId="0" fontId="27" fillId="0" borderId="61" xfId="45" applyFill="1" applyBorder="1" applyAlignment="1">
      <alignment horizontal="right" vertical="center"/>
    </xf>
    <xf numFmtId="0" fontId="27" fillId="0" borderId="0" xfId="45" applyFill="1" applyBorder="1" applyAlignment="1">
      <alignment horizontal="center" vertical="center"/>
    </xf>
    <xf numFmtId="0" fontId="27" fillId="0" borderId="12" xfId="45" applyFill="1" applyBorder="1" applyAlignment="1">
      <alignment horizontal="center" vertical="center"/>
    </xf>
    <xf numFmtId="0" fontId="7" fillId="0" borderId="45" xfId="45" applyFont="1" applyFill="1" applyBorder="1" applyAlignment="1">
      <alignment horizontal="center" vertical="center" wrapText="1"/>
    </xf>
    <xf numFmtId="0" fontId="7" fillId="0" borderId="172" xfId="45" applyFont="1" applyFill="1" applyBorder="1" applyAlignment="1">
      <alignment horizontal="center" vertical="center" wrapText="1"/>
    </xf>
    <xf numFmtId="0" fontId="27" fillId="0" borderId="165" xfId="45" applyFill="1" applyBorder="1" applyAlignment="1">
      <alignment horizontal="right" vertical="center"/>
    </xf>
    <xf numFmtId="0" fontId="27" fillId="0" borderId="46" xfId="45" applyFill="1" applyBorder="1" applyAlignment="1">
      <alignment horizontal="right" vertical="center"/>
    </xf>
    <xf numFmtId="0" fontId="27" fillId="0" borderId="35" xfId="45" applyFill="1" applyBorder="1" applyAlignment="1">
      <alignment horizontal="left" vertical="center" shrinkToFit="1"/>
    </xf>
    <xf numFmtId="0" fontId="27" fillId="0" borderId="15" xfId="45" applyFill="1" applyBorder="1" applyAlignment="1">
      <alignment horizontal="left" vertical="center" shrinkToFit="1"/>
    </xf>
    <xf numFmtId="0" fontId="7" fillId="0" borderId="168" xfId="45" applyFont="1" applyBorder="1" applyAlignment="1">
      <alignment horizontal="center" vertical="center" wrapText="1"/>
    </xf>
    <xf numFmtId="0" fontId="7" fillId="0" borderId="164" xfId="45" applyFont="1" applyBorder="1" applyAlignment="1">
      <alignment horizontal="center" vertical="center" wrapText="1"/>
    </xf>
    <xf numFmtId="0" fontId="1" fillId="0" borderId="163" xfId="45" applyFont="1" applyFill="1" applyBorder="1" applyAlignment="1">
      <alignment horizontal="right" vertical="center"/>
    </xf>
    <xf numFmtId="0" fontId="1" fillId="0" borderId="164" xfId="45" applyFont="1" applyFill="1" applyBorder="1" applyAlignment="1">
      <alignment horizontal="right" vertical="center"/>
    </xf>
    <xf numFmtId="0" fontId="1" fillId="0" borderId="168" xfId="45" applyFont="1" applyFill="1" applyBorder="1" applyAlignment="1">
      <alignment horizontal="left" vertical="center" shrinkToFit="1"/>
    </xf>
    <xf numFmtId="0" fontId="1" fillId="0" borderId="164" xfId="45" applyFont="1" applyFill="1" applyBorder="1" applyAlignment="1">
      <alignment horizontal="left" vertical="center" shrinkToFit="1"/>
    </xf>
    <xf numFmtId="0" fontId="1" fillId="0" borderId="37" xfId="45" applyFont="1" applyFill="1" applyBorder="1" applyAlignment="1">
      <alignment horizontal="center" vertical="center"/>
    </xf>
    <xf numFmtId="0" fontId="1" fillId="0" borderId="0" xfId="45" applyFont="1" applyFill="1" applyBorder="1" applyAlignment="1">
      <alignment horizontal="left" vertical="center" shrinkToFit="1"/>
    </xf>
    <xf numFmtId="0" fontId="1" fillId="0" borderId="12" xfId="45" applyFont="1" applyFill="1" applyBorder="1" applyAlignment="1">
      <alignment horizontal="left" vertical="center" shrinkToFit="1"/>
    </xf>
    <xf numFmtId="0" fontId="1" fillId="0" borderId="169" xfId="45" applyFont="1" applyFill="1" applyBorder="1" applyAlignment="1">
      <alignment horizontal="center" vertical="center"/>
    </xf>
    <xf numFmtId="0" fontId="1" fillId="0" borderId="170" xfId="45" applyFont="1" applyFill="1" applyBorder="1" applyAlignment="1">
      <alignment horizontal="center" vertical="center"/>
    </xf>
    <xf numFmtId="0" fontId="1" fillId="0" borderId="171" xfId="45" applyFont="1" applyFill="1" applyBorder="1" applyAlignment="1">
      <alignment horizontal="right" vertical="center"/>
    </xf>
    <xf numFmtId="0" fontId="1" fillId="0" borderId="170" xfId="45" applyFont="1" applyFill="1" applyBorder="1" applyAlignment="1">
      <alignment horizontal="right" vertical="center"/>
    </xf>
    <xf numFmtId="0" fontId="1" fillId="0" borderId="13" xfId="45" applyFont="1" applyFill="1" applyBorder="1" applyAlignment="1">
      <alignment horizontal="center" vertical="center"/>
    </xf>
    <xf numFmtId="0" fontId="1" fillId="0" borderId="14" xfId="45" applyFont="1" applyFill="1" applyBorder="1" applyAlignment="1">
      <alignment horizontal="center" vertical="center"/>
    </xf>
    <xf numFmtId="0" fontId="1" fillId="0" borderId="13" xfId="45" applyFont="1" applyFill="1" applyBorder="1" applyAlignment="1">
      <alignment horizontal="right" vertical="center"/>
    </xf>
    <xf numFmtId="0" fontId="1" fillId="0" borderId="14" xfId="45" applyFont="1" applyFill="1" applyBorder="1" applyAlignment="1">
      <alignment horizontal="right" vertical="center"/>
    </xf>
    <xf numFmtId="0" fontId="1" fillId="0" borderId="35" xfId="45" applyFont="1" applyFill="1" applyBorder="1" applyAlignment="1">
      <alignment vertical="center" shrinkToFit="1"/>
    </xf>
    <xf numFmtId="0" fontId="1" fillId="0" borderId="11" xfId="45" applyFont="1" applyBorder="1" applyAlignment="1">
      <alignment vertical="center" shrinkToFit="1"/>
    </xf>
    <xf numFmtId="0" fontId="1" fillId="0" borderId="12" xfId="45" applyFont="1" applyBorder="1" applyAlignment="1">
      <alignment vertical="center" shrinkToFit="1"/>
    </xf>
    <xf numFmtId="0" fontId="1" fillId="0" borderId="11" xfId="45" applyFont="1" applyFill="1" applyBorder="1" applyAlignment="1">
      <alignment vertical="center"/>
    </xf>
    <xf numFmtId="0" fontId="1" fillId="0" borderId="12" xfId="45" applyFont="1" applyFill="1" applyBorder="1" applyAlignment="1">
      <alignment vertical="center"/>
    </xf>
    <xf numFmtId="0" fontId="1" fillId="0" borderId="10" xfId="45" applyFont="1" applyFill="1" applyBorder="1" applyAlignment="1">
      <alignment horizontal="center" vertical="center" shrinkToFit="1"/>
    </xf>
    <xf numFmtId="0" fontId="1" fillId="0" borderId="15" xfId="45" applyFont="1" applyBorder="1" applyAlignment="1">
      <alignment vertical="center" shrinkToFit="1"/>
    </xf>
    <xf numFmtId="0" fontId="1" fillId="0" borderId="10" xfId="45" applyFont="1" applyFill="1" applyBorder="1" applyAlignment="1">
      <alignment horizontal="right" vertical="center"/>
    </xf>
    <xf numFmtId="0" fontId="1" fillId="0" borderId="15" xfId="45" applyFont="1" applyFill="1" applyBorder="1" applyAlignment="1">
      <alignment horizontal="right" vertical="center"/>
    </xf>
    <xf numFmtId="0" fontId="1" fillId="0" borderId="11" xfId="45" applyFont="1" applyFill="1" applyBorder="1" applyAlignment="1">
      <alignment horizontal="right" vertical="center" shrinkToFit="1"/>
    </xf>
    <xf numFmtId="0" fontId="1" fillId="0" borderId="13" xfId="45" applyFont="1" applyFill="1" applyBorder="1" applyAlignment="1">
      <alignment horizontal="right" vertical="center" shrinkToFit="1"/>
    </xf>
    <xf numFmtId="0" fontId="1" fillId="0" borderId="14" xfId="45" applyFont="1" applyFill="1" applyBorder="1" applyAlignment="1">
      <alignment horizontal="right" vertical="center" shrinkToFit="1"/>
    </xf>
    <xf numFmtId="0" fontId="1" fillId="0" borderId="10" xfId="45" applyFont="1" applyFill="1" applyBorder="1" applyAlignment="1">
      <alignment horizontal="center" vertical="center"/>
    </xf>
    <xf numFmtId="0" fontId="1" fillId="0" borderId="15" xfId="45" applyFont="1" applyFill="1" applyBorder="1" applyAlignment="1">
      <alignment horizontal="center" vertical="center"/>
    </xf>
    <xf numFmtId="0" fontId="1" fillId="0" borderId="11" xfId="45" applyFont="1" applyFill="1" applyBorder="1" applyAlignment="1">
      <alignment horizontal="left" vertical="center"/>
    </xf>
    <xf numFmtId="0" fontId="1" fillId="0" borderId="12" xfId="45" applyFont="1" applyFill="1" applyBorder="1" applyAlignment="1">
      <alignment horizontal="left" vertical="center"/>
    </xf>
    <xf numFmtId="0" fontId="81" fillId="31" borderId="0" xfId="45" applyFont="1" applyFill="1" applyBorder="1" applyAlignment="1">
      <alignment vertical="center" shrinkToFit="1"/>
    </xf>
    <xf numFmtId="0" fontId="81" fillId="31" borderId="12" xfId="45" applyFont="1" applyFill="1" applyBorder="1" applyAlignment="1">
      <alignment vertical="center" shrinkToFit="1"/>
    </xf>
    <xf numFmtId="0" fontId="81" fillId="31" borderId="0" xfId="45" applyFont="1" applyFill="1" applyBorder="1" applyAlignment="1">
      <alignment horizontal="right" vertical="center" shrinkToFit="1"/>
    </xf>
    <xf numFmtId="0" fontId="81" fillId="31" borderId="12" xfId="45" applyFont="1" applyFill="1" applyBorder="1" applyAlignment="1">
      <alignment horizontal="right" vertical="center" shrinkToFit="1"/>
    </xf>
    <xf numFmtId="0" fontId="81" fillId="31" borderId="11" xfId="45" quotePrefix="1" applyFont="1" applyFill="1" applyBorder="1" applyAlignment="1">
      <alignment vertical="center" shrinkToFit="1"/>
    </xf>
    <xf numFmtId="0" fontId="81" fillId="31" borderId="12" xfId="45" quotePrefix="1" applyFont="1" applyFill="1" applyBorder="1" applyAlignment="1">
      <alignment vertical="center" shrinkToFit="1"/>
    </xf>
    <xf numFmtId="0" fontId="81" fillId="31" borderId="11" xfId="45" quotePrefix="1" applyFont="1" applyFill="1" applyBorder="1" applyAlignment="1">
      <alignment horizontal="right" vertical="center" shrinkToFit="1"/>
    </xf>
    <xf numFmtId="0" fontId="81" fillId="31" borderId="12" xfId="45" quotePrefix="1" applyFont="1" applyFill="1" applyBorder="1" applyAlignment="1">
      <alignment horizontal="right" vertical="center" shrinkToFit="1"/>
    </xf>
    <xf numFmtId="0" fontId="81" fillId="31" borderId="178" xfId="45" applyFont="1" applyFill="1" applyBorder="1" applyAlignment="1">
      <alignment vertical="center" shrinkToFit="1"/>
    </xf>
    <xf numFmtId="0" fontId="81" fillId="31" borderId="14" xfId="45" applyFont="1" applyFill="1" applyBorder="1" applyAlignment="1">
      <alignment vertical="center" shrinkToFit="1"/>
    </xf>
    <xf numFmtId="0" fontId="81" fillId="31" borderId="10" xfId="45" quotePrefix="1" applyFont="1" applyFill="1" applyBorder="1" applyAlignment="1">
      <alignment vertical="center" shrinkToFit="1"/>
    </xf>
    <xf numFmtId="0" fontId="81" fillId="31" borderId="15" xfId="45" applyFont="1" applyFill="1" applyBorder="1" applyAlignment="1">
      <alignment vertical="center" shrinkToFit="1"/>
    </xf>
    <xf numFmtId="0" fontId="117" fillId="0" borderId="31" xfId="45" applyFont="1" applyFill="1" applyBorder="1" applyAlignment="1">
      <alignment vertical="center" shrinkToFit="1"/>
    </xf>
    <xf numFmtId="0" fontId="117" fillId="0" borderId="14" xfId="45" applyFont="1" applyFill="1" applyBorder="1" applyAlignment="1">
      <alignment vertical="center" shrinkToFit="1"/>
    </xf>
    <xf numFmtId="0" fontId="96" fillId="0" borderId="10" xfId="45" quotePrefix="1" applyFont="1" applyFill="1" applyBorder="1" applyAlignment="1">
      <alignment vertical="center" shrinkToFit="1"/>
    </xf>
    <xf numFmtId="0" fontId="96" fillId="0" borderId="15" xfId="45" applyFont="1" applyFill="1" applyBorder="1" applyAlignment="1">
      <alignment vertical="center" shrinkToFit="1"/>
    </xf>
    <xf numFmtId="0" fontId="96" fillId="0" borderId="37" xfId="45" applyFont="1" applyFill="1" applyBorder="1" applyAlignment="1">
      <alignment horizontal="center" vertical="center"/>
    </xf>
    <xf numFmtId="0" fontId="96" fillId="0" borderId="12" xfId="45" applyFont="1" applyFill="1" applyBorder="1" applyAlignment="1">
      <alignment horizontal="center" vertical="center"/>
    </xf>
    <xf numFmtId="0" fontId="96" fillId="0" borderId="11" xfId="45" applyFont="1" applyFill="1" applyBorder="1" applyAlignment="1">
      <alignment horizontal="right" vertical="center"/>
    </xf>
    <xf numFmtId="0" fontId="96" fillId="0" borderId="12" xfId="45" applyFont="1" applyFill="1" applyBorder="1" applyAlignment="1">
      <alignment horizontal="right" vertical="center"/>
    </xf>
    <xf numFmtId="0" fontId="117" fillId="0" borderId="0" xfId="45" applyFont="1" applyFill="1" applyBorder="1" applyAlignment="1">
      <alignment horizontal="left" vertical="center" shrinkToFit="1"/>
    </xf>
    <xf numFmtId="0" fontId="117" fillId="0" borderId="12" xfId="45" applyFont="1" applyFill="1" applyBorder="1" applyAlignment="1">
      <alignment horizontal="left" vertical="center" shrinkToFit="1"/>
    </xf>
    <xf numFmtId="0" fontId="96" fillId="0" borderId="0" xfId="45" applyFont="1" applyFill="1" applyBorder="1" applyAlignment="1">
      <alignment horizontal="left" vertical="center" shrinkToFit="1"/>
    </xf>
    <xf numFmtId="0" fontId="96" fillId="0" borderId="12" xfId="45" applyFont="1" applyFill="1" applyBorder="1" applyAlignment="1">
      <alignment horizontal="left" vertical="center" shrinkToFit="1"/>
    </xf>
    <xf numFmtId="0" fontId="96" fillId="0" borderId="37" xfId="45" applyFont="1" applyFill="1" applyBorder="1" applyAlignment="1">
      <alignment horizontal="center" vertical="center" shrinkToFit="1"/>
    </xf>
    <xf numFmtId="0" fontId="96" fillId="0" borderId="12" xfId="45" applyFont="1" applyFill="1" applyBorder="1" applyAlignment="1">
      <alignment horizontal="center" vertical="center" shrinkToFit="1"/>
    </xf>
    <xf numFmtId="0" fontId="26" fillId="0" borderId="11" xfId="0" applyFont="1" applyFill="1" applyBorder="1" applyAlignment="1">
      <alignment vertical="center" wrapText="1"/>
    </xf>
    <xf numFmtId="0" fontId="26" fillId="0" borderId="0" xfId="0" applyFont="1" applyFill="1" applyBorder="1" applyAlignment="1">
      <alignment vertical="center" wrapText="1"/>
    </xf>
    <xf numFmtId="0" fontId="26" fillId="0" borderId="12" xfId="0" applyFont="1" applyFill="1" applyBorder="1" applyAlignment="1">
      <alignment vertical="center" wrapText="1"/>
    </xf>
    <xf numFmtId="0" fontId="0" fillId="0" borderId="13" xfId="0" applyFill="1" applyBorder="1" applyAlignment="1">
      <alignment vertical="center" wrapText="1"/>
    </xf>
    <xf numFmtId="0" fontId="0" fillId="0" borderId="31" xfId="0" applyFill="1" applyBorder="1" applyAlignment="1">
      <alignment vertical="center" wrapText="1"/>
    </xf>
    <xf numFmtId="0" fontId="0" fillId="0" borderId="14" xfId="0" applyFill="1" applyBorder="1" applyAlignment="1">
      <alignment vertical="center" wrapText="1"/>
    </xf>
    <xf numFmtId="0" fontId="1" fillId="0" borderId="11" xfId="0" applyFont="1" applyFill="1" applyBorder="1" applyAlignment="1">
      <alignment vertical="center" wrapText="1"/>
    </xf>
    <xf numFmtId="0" fontId="1" fillId="0" borderId="0" xfId="0" applyFont="1" applyFill="1" applyBorder="1" applyAlignment="1">
      <alignment vertical="center" wrapText="1"/>
    </xf>
    <xf numFmtId="0" fontId="1" fillId="0" borderId="12" xfId="0" applyFont="1" applyFill="1" applyBorder="1" applyAlignment="1">
      <alignment vertical="center" wrapText="1"/>
    </xf>
    <xf numFmtId="0" fontId="26" fillId="0" borderId="17" xfId="0" applyFont="1" applyFill="1" applyBorder="1" applyAlignment="1">
      <alignment vertical="center"/>
    </xf>
    <xf numFmtId="0" fontId="26" fillId="0" borderId="28" xfId="0" applyFont="1" applyFill="1" applyBorder="1" applyAlignment="1">
      <alignment vertical="center"/>
    </xf>
    <xf numFmtId="0" fontId="26" fillId="0" borderId="18" xfId="0" applyFont="1" applyFill="1" applyBorder="1" applyAlignment="1">
      <alignment vertical="center"/>
    </xf>
    <xf numFmtId="0" fontId="26" fillId="0" borderId="11"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12" xfId="0" applyFont="1" applyFill="1" applyBorder="1" applyAlignment="1">
      <alignment horizontal="left" vertical="center" wrapText="1"/>
    </xf>
    <xf numFmtId="0" fontId="1" fillId="0" borderId="11" xfId="0" applyFont="1" applyFill="1" applyBorder="1" applyAlignment="1">
      <alignment vertical="center"/>
    </xf>
    <xf numFmtId="0" fontId="1" fillId="0" borderId="0" xfId="0" applyFont="1" applyFill="1" applyBorder="1" applyAlignment="1">
      <alignment vertical="center"/>
    </xf>
    <xf numFmtId="0" fontId="1" fillId="0" borderId="12" xfId="0" applyFont="1" applyFill="1" applyBorder="1" applyAlignment="1">
      <alignment vertical="center"/>
    </xf>
    <xf numFmtId="0" fontId="26" fillId="0" borderId="28" xfId="0" applyFont="1" applyFill="1" applyBorder="1" applyAlignment="1">
      <alignment horizontal="left" vertical="center"/>
    </xf>
    <xf numFmtId="0" fontId="26" fillId="0" borderId="18" xfId="0" applyFont="1" applyFill="1" applyBorder="1" applyAlignment="1">
      <alignment horizontal="left" vertical="center"/>
    </xf>
    <xf numFmtId="0" fontId="0" fillId="33" borderId="17" xfId="0" applyFont="1" applyFill="1" applyBorder="1" applyAlignment="1">
      <alignment horizontal="center" vertical="center"/>
    </xf>
    <xf numFmtId="0" fontId="1" fillId="33" borderId="28" xfId="0" applyFont="1" applyFill="1" applyBorder="1" applyAlignment="1">
      <alignment horizontal="center" vertical="center"/>
    </xf>
    <xf numFmtId="0" fontId="1" fillId="33" borderId="18" xfId="0" applyFont="1" applyFill="1" applyBorder="1" applyAlignment="1">
      <alignment horizontal="center" vertical="center"/>
    </xf>
    <xf numFmtId="0" fontId="0" fillId="33" borderId="28" xfId="0" applyFont="1" applyFill="1" applyBorder="1" applyAlignment="1">
      <alignment horizontal="center" vertical="center"/>
    </xf>
    <xf numFmtId="0" fontId="26" fillId="0" borderId="0" xfId="0" applyFont="1" applyFill="1" applyAlignment="1">
      <alignment horizontal="left" vertical="center" wrapText="1"/>
    </xf>
    <xf numFmtId="0" fontId="26" fillId="0" borderId="13"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7" fillId="24" borderId="19" xfId="0" applyFont="1" applyFill="1" applyBorder="1" applyAlignment="1">
      <alignment vertical="center"/>
    </xf>
    <xf numFmtId="0" fontId="26" fillId="24" borderId="19" xfId="0" applyFont="1" applyFill="1" applyBorder="1" applyAlignment="1">
      <alignment vertical="center"/>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2" xfId="0" applyFont="1" applyFill="1" applyBorder="1" applyAlignment="1">
      <alignment horizontal="left" vertical="center" wrapText="1"/>
    </xf>
    <xf numFmtId="183" fontId="7" fillId="0" borderId="19" xfId="0" applyNumberFormat="1" applyFont="1" applyFill="1" applyBorder="1" applyAlignment="1">
      <alignment vertical="center"/>
    </xf>
    <xf numFmtId="183" fontId="26" fillId="0" borderId="19" xfId="0" applyNumberFormat="1" applyFont="1" applyFill="1" applyBorder="1" applyAlignment="1">
      <alignment vertical="center"/>
    </xf>
    <xf numFmtId="0" fontId="7" fillId="24" borderId="10" xfId="0" applyFont="1" applyFill="1" applyBorder="1" applyAlignment="1">
      <alignment horizontal="center" vertical="center"/>
    </xf>
    <xf numFmtId="0" fontId="7" fillId="24" borderId="15" xfId="0" applyFont="1" applyFill="1" applyBorder="1" applyAlignment="1">
      <alignment horizontal="center" vertical="center"/>
    </xf>
    <xf numFmtId="0" fontId="7" fillId="24" borderId="13" xfId="0" applyFont="1" applyFill="1" applyBorder="1" applyAlignment="1">
      <alignment horizontal="center" vertical="center"/>
    </xf>
    <xf numFmtId="0" fontId="7" fillId="24" borderId="14" xfId="0" applyFont="1" applyFill="1" applyBorder="1" applyAlignment="1">
      <alignment horizontal="center" vertical="center"/>
    </xf>
    <xf numFmtId="0" fontId="7" fillId="24" borderId="27" xfId="0" applyFont="1" applyFill="1" applyBorder="1" applyAlignment="1">
      <alignment horizontal="center" vertical="center"/>
    </xf>
    <xf numFmtId="0" fontId="7" fillId="24" borderId="30"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vertical="center"/>
    </xf>
    <xf numFmtId="0" fontId="7" fillId="0" borderId="11" xfId="0" applyFont="1" applyFill="1" applyBorder="1" applyAlignment="1">
      <alignment vertical="center"/>
    </xf>
    <xf numFmtId="0" fontId="1" fillId="0" borderId="11" xfId="0" applyFont="1" applyFill="1" applyBorder="1" applyAlignment="1">
      <alignment horizontal="left" vertical="center"/>
    </xf>
    <xf numFmtId="0" fontId="1" fillId="0" borderId="13" xfId="0" applyFont="1" applyFill="1" applyBorder="1" applyAlignment="1">
      <alignment vertical="center"/>
    </xf>
    <xf numFmtId="0" fontId="1" fillId="0" borderId="31" xfId="0" applyFont="1" applyFill="1" applyBorder="1" applyAlignment="1">
      <alignment vertical="center"/>
    </xf>
    <xf numFmtId="0" fontId="1" fillId="0" borderId="14" xfId="0" applyFont="1" applyFill="1" applyBorder="1" applyAlignment="1">
      <alignment vertical="center"/>
    </xf>
    <xf numFmtId="0" fontId="118" fillId="24" borderId="27" xfId="0" applyFont="1" applyFill="1" applyBorder="1" applyAlignment="1">
      <alignment horizontal="center" vertical="center"/>
    </xf>
    <xf numFmtId="0" fontId="118" fillId="24" borderId="29" xfId="0" applyFont="1" applyFill="1" applyBorder="1" applyAlignment="1">
      <alignment horizontal="center" vertical="center"/>
    </xf>
    <xf numFmtId="0" fontId="118" fillId="24" borderId="30" xfId="0" applyFont="1" applyFill="1" applyBorder="1" applyAlignment="1">
      <alignment horizontal="center" vertical="center"/>
    </xf>
    <xf numFmtId="0" fontId="118" fillId="0" borderId="27" xfId="0" applyFont="1" applyFill="1" applyBorder="1" applyAlignment="1">
      <alignment horizontal="right" vertical="center"/>
    </xf>
    <xf numFmtId="0" fontId="118" fillId="0" borderId="29" xfId="0" applyFont="1" applyFill="1" applyBorder="1" applyAlignment="1">
      <alignment horizontal="right" vertical="center"/>
    </xf>
    <xf numFmtId="0" fontId="118" fillId="0" borderId="30" xfId="0" applyFont="1" applyFill="1" applyBorder="1" applyAlignment="1">
      <alignment horizontal="right" vertical="center"/>
    </xf>
    <xf numFmtId="0" fontId="118" fillId="24" borderId="210" xfId="0" applyFont="1" applyFill="1" applyBorder="1" applyAlignment="1">
      <alignment horizontal="center" vertical="center" shrinkToFit="1"/>
    </xf>
    <xf numFmtId="0" fontId="118" fillId="24" borderId="211" xfId="0" applyFont="1" applyFill="1" applyBorder="1" applyAlignment="1">
      <alignment horizontal="center" vertical="center" shrinkToFit="1"/>
    </xf>
    <xf numFmtId="0" fontId="118" fillId="24" borderId="212" xfId="0" applyFont="1" applyFill="1" applyBorder="1" applyAlignment="1">
      <alignment horizontal="center" vertical="center" shrinkToFit="1"/>
    </xf>
    <xf numFmtId="0" fontId="118" fillId="0" borderId="210" xfId="0" applyFont="1" applyFill="1" applyBorder="1" applyAlignment="1">
      <alignment horizontal="center" vertical="center"/>
    </xf>
    <xf numFmtId="0" fontId="118" fillId="0" borderId="211" xfId="0" applyFont="1" applyFill="1" applyBorder="1" applyAlignment="1">
      <alignment horizontal="center" vertical="center"/>
    </xf>
    <xf numFmtId="0" fontId="118" fillId="0" borderId="212" xfId="0" applyFont="1" applyFill="1" applyBorder="1" applyAlignment="1">
      <alignment horizontal="center" vertical="center"/>
    </xf>
    <xf numFmtId="0" fontId="4" fillId="24" borderId="17" xfId="0" applyFont="1" applyFill="1" applyBorder="1" applyAlignment="1">
      <alignment horizontal="left" vertical="center" shrinkToFit="1"/>
    </xf>
    <xf numFmtId="0" fontId="4" fillId="0" borderId="18" xfId="0" applyFont="1" applyBorder="1" applyAlignment="1">
      <alignment horizontal="left" vertical="center" shrinkToFit="1"/>
    </xf>
    <xf numFmtId="0" fontId="7" fillId="0" borderId="0" xfId="0" applyFont="1" applyAlignment="1">
      <alignment horizontal="left" vertical="center"/>
    </xf>
    <xf numFmtId="0" fontId="71" fillId="24" borderId="28" xfId="0" applyFont="1" applyFill="1" applyBorder="1" applyAlignment="1">
      <alignment horizontal="left" vertical="center" wrapText="1"/>
    </xf>
    <xf numFmtId="0" fontId="71" fillId="0" borderId="18" xfId="0" applyFont="1" applyBorder="1" applyAlignment="1">
      <alignment vertical="center" wrapText="1"/>
    </xf>
    <xf numFmtId="0" fontId="9" fillId="0" borderId="0" xfId="0" applyFont="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19" xfId="0" applyFont="1" applyBorder="1" applyAlignment="1" applyProtection="1">
      <alignment vertical="center"/>
      <protection locked="0"/>
    </xf>
    <xf numFmtId="0" fontId="8" fillId="0" borderId="10" xfId="0" applyFont="1" applyBorder="1" applyAlignment="1" applyProtection="1">
      <alignment vertical="center" wrapText="1"/>
      <protection locked="0"/>
    </xf>
    <xf numFmtId="0" fontId="8" fillId="0" borderId="15"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19" xfId="0" applyFont="1" applyBorder="1" applyAlignment="1" applyProtection="1">
      <alignment horizontal="distributed" vertical="center" justifyLastLine="1"/>
      <protection locked="0"/>
    </xf>
    <xf numFmtId="0" fontId="8" fillId="0" borderId="19" xfId="0" applyFont="1" applyBorder="1" applyAlignment="1" applyProtection="1">
      <alignment vertical="center" wrapText="1"/>
      <protection locked="0"/>
    </xf>
    <xf numFmtId="0" fontId="8" fillId="0" borderId="17" xfId="0" applyFont="1" applyBorder="1" applyAlignment="1" applyProtection="1">
      <alignment horizontal="center" vertical="center" wrapText="1"/>
      <protection locked="0"/>
    </xf>
    <xf numFmtId="0" fontId="8" fillId="0" borderId="18" xfId="0" applyFont="1" applyBorder="1" applyAlignment="1" applyProtection="1">
      <alignment horizontal="center" vertical="center" wrapText="1"/>
      <protection locked="0"/>
    </xf>
    <xf numFmtId="0" fontId="8" fillId="0" borderId="11" xfId="0" applyFont="1" applyBorder="1" applyAlignment="1" applyProtection="1">
      <alignment horizontal="distributed" vertical="center" justifyLastLine="1"/>
      <protection locked="0"/>
    </xf>
    <xf numFmtId="0" fontId="8" fillId="0" borderId="0" xfId="0" applyFont="1" applyBorder="1" applyAlignment="1" applyProtection="1">
      <alignment horizontal="distributed" vertical="center" justifyLastLine="1"/>
      <protection locked="0"/>
    </xf>
    <xf numFmtId="0" fontId="8" fillId="0" borderId="12" xfId="0" applyFont="1" applyBorder="1" applyAlignment="1" applyProtection="1">
      <alignment horizontal="distributed" vertical="center" justifyLastLine="1"/>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9" xfId="0" applyFont="1" applyBorder="1" applyAlignment="1" applyProtection="1">
      <alignment vertical="center" shrinkToFit="1"/>
      <protection locked="0"/>
    </xf>
    <xf numFmtId="49" fontId="8" fillId="0" borderId="19" xfId="0" applyNumberFormat="1" applyFont="1" applyBorder="1" applyAlignment="1" applyProtection="1">
      <alignment vertical="center" shrinkToFit="1"/>
      <protection locked="0"/>
    </xf>
    <xf numFmtId="176" fontId="8" fillId="0" borderId="31" xfId="0" applyNumberFormat="1" applyFont="1" applyBorder="1" applyAlignment="1" applyProtection="1">
      <alignment vertical="center"/>
      <protection locked="0"/>
    </xf>
    <xf numFmtId="0" fontId="8" fillId="0" borderId="17" xfId="0" applyFont="1" applyBorder="1" applyAlignment="1" applyProtection="1">
      <alignment vertical="center" shrinkToFit="1"/>
      <protection locked="0"/>
    </xf>
    <xf numFmtId="0" fontId="8" fillId="0" borderId="28" xfId="0" applyFont="1" applyBorder="1" applyAlignment="1" applyProtection="1">
      <alignment vertical="center" shrinkToFit="1"/>
      <protection locked="0"/>
    </xf>
    <xf numFmtId="0" fontId="8" fillId="0" borderId="18" xfId="0" applyFont="1" applyBorder="1" applyAlignment="1" applyProtection="1">
      <alignment vertical="center" shrinkToFit="1"/>
      <protection locked="0"/>
    </xf>
    <xf numFmtId="0" fontId="10" fillId="0" borderId="19" xfId="0" applyFont="1" applyBorder="1" applyAlignment="1" applyProtection="1">
      <alignment vertical="center" wrapText="1"/>
      <protection locked="0"/>
    </xf>
    <xf numFmtId="0" fontId="8" fillId="0" borderId="27" xfId="0" applyFont="1" applyBorder="1" applyAlignment="1" applyProtection="1">
      <alignment horizontal="center" vertical="center"/>
      <protection locked="0"/>
    </xf>
    <xf numFmtId="0" fontId="0" fillId="0" borderId="19" xfId="0" applyBorder="1" applyAlignment="1" applyProtection="1">
      <alignment vertical="center" shrinkToFit="1"/>
      <protection locked="0"/>
    </xf>
    <xf numFmtId="0" fontId="8" fillId="0" borderId="28" xfId="0" applyFont="1" applyBorder="1" applyAlignment="1" applyProtection="1">
      <alignment horizontal="center" vertical="center"/>
      <protection locked="0"/>
    </xf>
    <xf numFmtId="177" fontId="8" fillId="0" borderId="17" xfId="0" applyNumberFormat="1" applyFont="1" applyBorder="1" applyAlignment="1" applyProtection="1">
      <alignment vertical="center"/>
      <protection locked="0"/>
    </xf>
    <xf numFmtId="177" fontId="8" fillId="0" borderId="28" xfId="0" applyNumberFormat="1" applyFont="1" applyBorder="1" applyAlignment="1" applyProtection="1">
      <alignment vertical="center"/>
      <protection locked="0"/>
    </xf>
    <xf numFmtId="177" fontId="0" fillId="0" borderId="28" xfId="0" applyNumberFormat="1" applyBorder="1" applyAlignment="1" applyProtection="1">
      <alignment vertical="center"/>
      <protection locked="0"/>
    </xf>
    <xf numFmtId="177" fontId="8" fillId="0" borderId="17" xfId="0" applyNumberFormat="1" applyFont="1" applyBorder="1" applyAlignment="1" applyProtection="1">
      <alignment vertical="center"/>
    </xf>
    <xf numFmtId="177" fontId="8" fillId="0" borderId="28" xfId="0" applyNumberFormat="1" applyFont="1" applyBorder="1" applyAlignment="1" applyProtection="1">
      <alignment vertical="center"/>
    </xf>
    <xf numFmtId="177" fontId="0" fillId="0" borderId="28" xfId="0" applyNumberFormat="1" applyBorder="1" applyAlignment="1" applyProtection="1">
      <alignment vertical="center"/>
    </xf>
    <xf numFmtId="178" fontId="8" fillId="0" borderId="17" xfId="0" applyNumberFormat="1" applyFont="1" applyBorder="1" applyAlignment="1" applyProtection="1">
      <alignment vertical="center"/>
      <protection locked="0"/>
    </xf>
    <xf numFmtId="178" fontId="8" fillId="0" borderId="28" xfId="0" applyNumberFormat="1" applyFont="1" applyBorder="1" applyAlignment="1" applyProtection="1">
      <alignment vertical="center"/>
      <protection locked="0"/>
    </xf>
    <xf numFmtId="178" fontId="0" fillId="0" borderId="28" xfId="0" applyNumberFormat="1" applyBorder="1" applyAlignment="1" applyProtection="1">
      <alignment vertical="center"/>
      <protection locked="0"/>
    </xf>
    <xf numFmtId="0" fontId="8" fillId="0" borderId="10"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79" fontId="8" fillId="0" borderId="28" xfId="0" applyNumberFormat="1" applyFont="1" applyBorder="1" applyAlignment="1" applyProtection="1">
      <alignment vertical="center"/>
      <protection locked="0"/>
    </xf>
    <xf numFmtId="0" fontId="8" fillId="0" borderId="27" xfId="0" applyFont="1" applyBorder="1" applyAlignment="1" applyProtection="1">
      <alignment horizontal="center" vertical="center" textRotation="255"/>
      <protection locked="0"/>
    </xf>
    <xf numFmtId="0" fontId="0" fillId="0" borderId="29" xfId="0" applyBorder="1" applyAlignment="1" applyProtection="1">
      <alignment horizontal="center" vertical="center" textRotation="255"/>
      <protection locked="0"/>
    </xf>
    <xf numFmtId="0" fontId="0" fillId="0" borderId="30" xfId="0" applyBorder="1" applyAlignment="1" applyProtection="1">
      <alignment horizontal="center" vertical="center" textRotation="255"/>
      <protection locked="0"/>
    </xf>
    <xf numFmtId="0" fontId="8" fillId="0" borderId="17" xfId="0" applyFont="1" applyBorder="1" applyAlignment="1" applyProtection="1">
      <alignment horizontal="center" vertical="center" shrinkToFit="1"/>
      <protection locked="0"/>
    </xf>
    <xf numFmtId="0" fontId="8" fillId="0" borderId="28"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176" fontId="8" fillId="0" borderId="17" xfId="0" applyNumberFormat="1" applyFont="1" applyBorder="1" applyAlignment="1" applyProtection="1">
      <alignment vertical="center" shrinkToFit="1"/>
      <protection locked="0"/>
    </xf>
    <xf numFmtId="176" fontId="8" fillId="0" borderId="28" xfId="0" applyNumberFormat="1" applyFont="1" applyBorder="1" applyAlignment="1" applyProtection="1">
      <alignment vertical="center" shrinkToFit="1"/>
      <protection locked="0"/>
    </xf>
    <xf numFmtId="0" fontId="8" fillId="0" borderId="17" xfId="0" applyFont="1" applyBorder="1" applyAlignment="1" applyProtection="1">
      <alignment horizontal="distributed" vertical="center" justifyLastLine="1"/>
      <protection locked="0"/>
    </xf>
    <xf numFmtId="0" fontId="8" fillId="0" borderId="28" xfId="0" applyFont="1" applyBorder="1" applyAlignment="1" applyProtection="1">
      <alignment horizontal="distributed" vertical="center" justifyLastLine="1"/>
      <protection locked="0"/>
    </xf>
    <xf numFmtId="0" fontId="8" fillId="0" borderId="18" xfId="0" applyFont="1" applyBorder="1" applyAlignment="1" applyProtection="1">
      <alignment horizontal="distributed" vertical="center" justifyLastLine="1"/>
      <protection locked="0"/>
    </xf>
    <xf numFmtId="0" fontId="8" fillId="0" borderId="108" xfId="0" applyFont="1" applyBorder="1" applyAlignment="1" applyProtection="1">
      <alignment horizontal="center" vertical="center"/>
      <protection locked="0"/>
    </xf>
    <xf numFmtId="0" fontId="8" fillId="0" borderId="109" xfId="0" applyFont="1" applyBorder="1" applyAlignment="1" applyProtection="1">
      <alignment horizontal="center" vertical="center"/>
      <protection locked="0"/>
    </xf>
    <xf numFmtId="0" fontId="8" fillId="0" borderId="107" xfId="0" applyFont="1" applyBorder="1" applyAlignment="1" applyProtection="1">
      <alignment horizontal="center" vertical="center"/>
      <protection locked="0"/>
    </xf>
    <xf numFmtId="176" fontId="8" fillId="0" borderId="108" xfId="0" applyNumberFormat="1" applyFont="1" applyBorder="1" applyAlignment="1" applyProtection="1">
      <alignment vertical="center" shrinkToFit="1"/>
    </xf>
    <xf numFmtId="176" fontId="8" fillId="0" borderId="109" xfId="0" applyNumberFormat="1" applyFont="1" applyBorder="1" applyAlignment="1" applyProtection="1">
      <alignment vertical="center" shrinkToFit="1"/>
    </xf>
    <xf numFmtId="0" fontId="8" fillId="0" borderId="108" xfId="0" applyFont="1" applyBorder="1" applyAlignment="1" applyProtection="1">
      <alignment horizontal="distributed" vertical="center" justifyLastLine="1"/>
      <protection locked="0"/>
    </xf>
    <xf numFmtId="0" fontId="8" fillId="0" borderId="109" xfId="0" applyFont="1" applyBorder="1" applyAlignment="1" applyProtection="1">
      <alignment horizontal="distributed" vertical="center" justifyLastLine="1"/>
      <protection locked="0"/>
    </xf>
    <xf numFmtId="0" fontId="8" fillId="0" borderId="107" xfId="0" applyFont="1" applyBorder="1" applyAlignment="1" applyProtection="1">
      <alignment horizontal="distributed" vertical="center" justifyLastLine="1"/>
      <protection locked="0"/>
    </xf>
    <xf numFmtId="176" fontId="8" fillId="0" borderId="108" xfId="0" applyNumberFormat="1" applyFont="1" applyBorder="1" applyAlignment="1" applyProtection="1">
      <alignment vertical="center"/>
    </xf>
    <xf numFmtId="176" fontId="8" fillId="0" borderId="109" xfId="0" applyNumberFormat="1" applyFont="1" applyBorder="1" applyAlignment="1" applyProtection="1">
      <alignment vertical="center"/>
    </xf>
    <xf numFmtId="176" fontId="8" fillId="0" borderId="17" xfId="0" applyNumberFormat="1" applyFont="1" applyBorder="1" applyAlignment="1" applyProtection="1">
      <alignment vertical="center"/>
      <protection locked="0"/>
    </xf>
    <xf numFmtId="176" fontId="8" fillId="0" borderId="28" xfId="0" applyNumberFormat="1" applyFont="1" applyBorder="1" applyAlignment="1" applyProtection="1">
      <alignment vertical="center"/>
      <protection locked="0"/>
    </xf>
    <xf numFmtId="176" fontId="8" fillId="0" borderId="17" xfId="0" applyNumberFormat="1" applyFont="1" applyBorder="1" applyAlignment="1" applyProtection="1">
      <alignment vertical="center" shrinkToFit="1"/>
    </xf>
    <xf numFmtId="176" fontId="8" fillId="0" borderId="28" xfId="0" applyNumberFormat="1" applyFont="1" applyBorder="1" applyAlignment="1" applyProtection="1">
      <alignment vertical="center" shrinkToFit="1"/>
    </xf>
    <xf numFmtId="0" fontId="8" fillId="0" borderId="13" xfId="0" applyFont="1" applyBorder="1" applyAlignment="1" applyProtection="1">
      <alignment vertical="center"/>
      <protection locked="0"/>
    </xf>
    <xf numFmtId="0" fontId="8" fillId="0" borderId="31" xfId="0" applyFont="1" applyBorder="1" applyAlignment="1" applyProtection="1">
      <alignment vertical="center"/>
      <protection locked="0"/>
    </xf>
    <xf numFmtId="0" fontId="8" fillId="0" borderId="17" xfId="0" applyFont="1" applyBorder="1" applyAlignment="1" applyProtection="1">
      <alignment horizontal="right" vertical="center"/>
      <protection locked="0"/>
    </xf>
    <xf numFmtId="0" fontId="0" fillId="0" borderId="28" xfId="0" applyBorder="1" applyAlignment="1" applyProtection="1">
      <alignment horizontal="right" vertical="center"/>
      <protection locked="0"/>
    </xf>
    <xf numFmtId="0" fontId="8" fillId="0" borderId="28"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176" fontId="8" fillId="0" borderId="10"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xf>
    <xf numFmtId="176" fontId="8" fillId="0" borderId="16" xfId="0" applyNumberFormat="1" applyFont="1" applyBorder="1" applyAlignment="1" applyProtection="1">
      <alignment vertical="center" shrinkToFit="1"/>
      <protection locked="0"/>
    </xf>
    <xf numFmtId="0" fontId="8" fillId="0" borderId="10" xfId="0" applyFont="1" applyBorder="1" applyAlignment="1" applyProtection="1">
      <alignment horizontal="distributed" vertical="center" justifyLastLine="1"/>
      <protection locked="0"/>
    </xf>
    <xf numFmtId="0" fontId="8" fillId="0" borderId="16" xfId="0" applyFont="1" applyBorder="1" applyAlignment="1" applyProtection="1">
      <alignment horizontal="distributed" vertical="center" justifyLastLine="1"/>
      <protection locked="0"/>
    </xf>
    <xf numFmtId="0" fontId="8" fillId="0" borderId="15" xfId="0" applyFont="1" applyBorder="1" applyAlignment="1" applyProtection="1">
      <alignment horizontal="distributed" vertical="center" justifyLastLine="1"/>
      <protection locked="0"/>
    </xf>
    <xf numFmtId="176" fontId="8" fillId="0" borderId="10" xfId="0" applyNumberFormat="1" applyFont="1" applyBorder="1" applyAlignment="1" applyProtection="1">
      <alignment vertical="center"/>
      <protection locked="0"/>
    </xf>
    <xf numFmtId="176" fontId="8" fillId="0" borderId="16" xfId="0" applyNumberFormat="1" applyFont="1" applyBorder="1" applyAlignment="1" applyProtection="1">
      <alignment vertical="center"/>
      <protection locked="0"/>
    </xf>
    <xf numFmtId="176" fontId="8" fillId="0" borderId="19" xfId="0" applyNumberFormat="1" applyFont="1" applyBorder="1" applyAlignment="1" applyProtection="1">
      <alignment vertical="center"/>
      <protection locked="0"/>
    </xf>
    <xf numFmtId="0" fontId="8" fillId="0" borderId="179" xfId="0" applyFont="1" applyBorder="1" applyAlignment="1" applyProtection="1">
      <alignment vertical="top" wrapText="1"/>
      <protection locked="0"/>
    </xf>
    <xf numFmtId="0" fontId="8" fillId="0" borderId="180" xfId="0" applyFont="1" applyBorder="1" applyAlignment="1" applyProtection="1">
      <alignment vertical="top" wrapText="1"/>
      <protection locked="0"/>
    </xf>
    <xf numFmtId="0" fontId="8" fillId="0" borderId="181" xfId="0" applyFont="1" applyBorder="1" applyAlignment="1" applyProtection="1">
      <alignment vertical="top" wrapText="1"/>
      <protection locked="0"/>
    </xf>
    <xf numFmtId="0" fontId="8" fillId="0" borderId="26" xfId="0" applyFont="1" applyBorder="1" applyAlignment="1" applyProtection="1">
      <alignment horizontal="distributed" vertical="center" justifyLastLine="1"/>
      <protection locked="0"/>
    </xf>
    <xf numFmtId="176" fontId="8" fillId="0" borderId="26" xfId="0" applyNumberFormat="1" applyFont="1" applyBorder="1" applyAlignment="1" applyProtection="1">
      <alignment vertical="center"/>
      <protection locked="0"/>
    </xf>
    <xf numFmtId="0" fontId="8" fillId="0" borderId="27" xfId="0" applyFont="1" applyBorder="1" applyAlignment="1" applyProtection="1">
      <alignment horizontal="distributed" vertical="center" justifyLastLine="1"/>
      <protection locked="0"/>
    </xf>
    <xf numFmtId="176" fontId="8" fillId="0" borderId="27" xfId="0" applyNumberFormat="1" applyFont="1" applyBorder="1" applyAlignment="1" applyProtection="1">
      <alignment vertical="center"/>
      <protection locked="0"/>
    </xf>
    <xf numFmtId="0" fontId="14" fillId="0" borderId="0" xfId="0" applyFont="1" applyBorder="1" applyAlignment="1" applyProtection="1">
      <alignment horizontal="center" vertical="center"/>
      <protection locked="0"/>
    </xf>
    <xf numFmtId="0" fontId="0" fillId="0" borderId="91" xfId="0" applyBorder="1" applyAlignment="1">
      <alignment horizontal="center" vertical="center" textRotation="255"/>
    </xf>
    <xf numFmtId="0" fontId="0" fillId="0" borderId="101" xfId="0" applyBorder="1" applyAlignment="1">
      <alignment horizontal="center" vertical="center" textRotation="255"/>
    </xf>
    <xf numFmtId="0" fontId="0" fillId="0" borderId="366" xfId="0" applyBorder="1" applyAlignment="1">
      <alignment horizontal="center" vertical="center" textRotation="255"/>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58" xfId="0" applyBorder="1" applyAlignment="1">
      <alignment horizontal="center" vertical="center"/>
    </xf>
    <xf numFmtId="0" fontId="114" fillId="0" borderId="0" xfId="0" applyFont="1" applyAlignment="1">
      <alignment horizontal="center" vertical="center"/>
    </xf>
    <xf numFmtId="49" fontId="55" fillId="0" borderId="0" xfId="0" applyNumberFormat="1" applyFont="1" applyAlignment="1">
      <alignment horizontal="center" vertical="center"/>
    </xf>
    <xf numFmtId="0" fontId="0" fillId="0" borderId="31" xfId="0" applyBorder="1" applyAlignment="1">
      <alignment horizontal="center" vertical="center"/>
    </xf>
    <xf numFmtId="0" fontId="0" fillId="0" borderId="364" xfId="0" applyBorder="1" applyAlignment="1">
      <alignment horizontal="center" vertical="center" textRotation="255"/>
    </xf>
    <xf numFmtId="0" fontId="0" fillId="0" borderId="99" xfId="0" applyBorder="1" applyAlignment="1">
      <alignment horizontal="center" vertical="center" textRotation="255"/>
    </xf>
    <xf numFmtId="0" fontId="0" fillId="0" borderId="28" xfId="0" applyFont="1" applyFill="1" applyBorder="1" applyAlignment="1">
      <alignment horizontal="left" vertical="center" shrinkToFit="1"/>
    </xf>
    <xf numFmtId="0" fontId="1" fillId="31" borderId="0" xfId="0" applyFont="1" applyFill="1" applyBorder="1" applyAlignment="1">
      <alignment horizontal="left" vertical="center"/>
    </xf>
    <xf numFmtId="0" fontId="1" fillId="0" borderId="17" xfId="0" applyFont="1" applyFill="1" applyBorder="1" applyAlignment="1">
      <alignment horizontal="right" vertical="center"/>
    </xf>
    <xf numFmtId="0" fontId="1" fillId="0" borderId="28" xfId="0" applyFont="1" applyFill="1" applyBorder="1" applyAlignment="1">
      <alignment horizontal="right" vertical="center"/>
    </xf>
    <xf numFmtId="0" fontId="1" fillId="0" borderId="18" xfId="0" applyFont="1" applyFill="1" applyBorder="1" applyAlignment="1">
      <alignment horizontal="right" vertical="center"/>
    </xf>
    <xf numFmtId="0" fontId="1" fillId="0" borderId="1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18" xfId="0" applyFont="1" applyFill="1" applyBorder="1" applyAlignment="1">
      <alignment horizontal="center" vertical="center"/>
    </xf>
    <xf numFmtId="176" fontId="1" fillId="0" borderId="11" xfId="0" applyNumberFormat="1" applyFont="1" applyFill="1" applyBorder="1" applyAlignment="1">
      <alignment vertical="center"/>
    </xf>
    <xf numFmtId="176" fontId="0" fillId="0" borderId="0" xfId="0" applyNumberFormat="1" applyFill="1" applyBorder="1" applyAlignment="1">
      <alignment vertical="center"/>
    </xf>
    <xf numFmtId="176" fontId="0" fillId="0" borderId="12" xfId="0" applyNumberFormat="1" applyFill="1" applyBorder="1" applyAlignment="1">
      <alignment vertical="center"/>
    </xf>
    <xf numFmtId="176" fontId="0" fillId="0" borderId="10" xfId="0" applyNumberFormat="1" applyFill="1" applyBorder="1" applyAlignment="1">
      <alignment vertical="center"/>
    </xf>
    <xf numFmtId="176" fontId="0" fillId="0" borderId="16" xfId="0" applyNumberFormat="1" applyFill="1" applyBorder="1" applyAlignment="1">
      <alignment vertical="center"/>
    </xf>
    <xf numFmtId="176" fontId="0" fillId="0" borderId="15" xfId="0" applyNumberFormat="1" applyFill="1" applyBorder="1" applyAlignment="1">
      <alignment vertical="center"/>
    </xf>
    <xf numFmtId="176" fontId="1" fillId="0" borderId="10" xfId="0" applyNumberFormat="1" applyFont="1" applyFill="1" applyBorder="1" applyAlignment="1">
      <alignment vertical="center"/>
    </xf>
    <xf numFmtId="176" fontId="1" fillId="0" borderId="17" xfId="0" applyNumberFormat="1" applyFont="1" applyFill="1" applyBorder="1" applyAlignment="1">
      <alignment vertical="center"/>
    </xf>
    <xf numFmtId="176" fontId="0" fillId="0" borderId="28" xfId="0" applyNumberFormat="1" applyFill="1" applyBorder="1" applyAlignment="1">
      <alignment vertical="center"/>
    </xf>
    <xf numFmtId="176" fontId="0" fillId="0" borderId="18" xfId="0" applyNumberFormat="1" applyFill="1" applyBorder="1" applyAlignment="1">
      <alignment vertical="center"/>
    </xf>
    <xf numFmtId="176" fontId="0" fillId="0" borderId="17" xfId="0" applyNumberFormat="1" applyFill="1" applyBorder="1" applyAlignment="1">
      <alignment vertical="center"/>
    </xf>
    <xf numFmtId="0" fontId="1" fillId="0" borderId="29" xfId="0" applyFont="1" applyFill="1" applyBorder="1" applyAlignment="1">
      <alignment horizontal="center" vertical="center" textRotation="255"/>
    </xf>
    <xf numFmtId="0" fontId="1" fillId="0" borderId="30" xfId="0" applyFont="1" applyFill="1" applyBorder="1" applyAlignment="1">
      <alignment horizontal="center" vertical="center" textRotation="255"/>
    </xf>
    <xf numFmtId="0" fontId="1" fillId="0" borderId="17" xfId="0" applyFont="1" applyFill="1" applyBorder="1" applyAlignment="1">
      <alignment horizontal="left" vertical="center"/>
    </xf>
    <xf numFmtId="0" fontId="1" fillId="0" borderId="28" xfId="0" applyFont="1" applyFill="1" applyBorder="1" applyAlignment="1">
      <alignment horizontal="left" vertical="center"/>
    </xf>
    <xf numFmtId="0" fontId="1" fillId="0" borderId="18" xfId="0" applyFont="1" applyFill="1" applyBorder="1" applyAlignment="1">
      <alignment horizontal="left" vertical="center"/>
    </xf>
    <xf numFmtId="176" fontId="1" fillId="0" borderId="28" xfId="0" applyNumberFormat="1" applyFont="1" applyFill="1" applyBorder="1" applyAlignment="1">
      <alignment vertical="center"/>
    </xf>
    <xf numFmtId="176" fontId="1" fillId="0" borderId="18" xfId="0" applyNumberFormat="1" applyFont="1" applyFill="1" applyBorder="1" applyAlignment="1">
      <alignment vertical="center"/>
    </xf>
    <xf numFmtId="176" fontId="0" fillId="0" borderId="182" xfId="0" applyNumberFormat="1" applyFill="1" applyBorder="1" applyAlignment="1">
      <alignment vertical="center"/>
    </xf>
    <xf numFmtId="176" fontId="0" fillId="0" borderId="183" xfId="0" applyNumberFormat="1" applyFill="1" applyBorder="1" applyAlignment="1">
      <alignment vertical="center"/>
    </xf>
    <xf numFmtId="176" fontId="0" fillId="0" borderId="184" xfId="0" applyNumberFormat="1" applyFill="1" applyBorder="1" applyAlignment="1">
      <alignment vertical="center"/>
    </xf>
    <xf numFmtId="0" fontId="1" fillId="0" borderId="13" xfId="0" applyFont="1" applyFill="1" applyBorder="1" applyAlignment="1">
      <alignment horizontal="distributed" vertical="center"/>
    </xf>
    <xf numFmtId="0" fontId="1" fillId="0" borderId="31" xfId="0" applyFont="1" applyFill="1" applyBorder="1" applyAlignment="1">
      <alignment horizontal="distributed" vertical="center"/>
    </xf>
    <xf numFmtId="0" fontId="1" fillId="0" borderId="14" xfId="0" applyFont="1" applyFill="1" applyBorder="1" applyAlignment="1">
      <alignment horizontal="distributed" vertical="center"/>
    </xf>
    <xf numFmtId="176" fontId="1" fillId="0" borderId="13" xfId="0" applyNumberFormat="1" applyFont="1" applyFill="1" applyBorder="1" applyAlignment="1">
      <alignment vertical="center"/>
    </xf>
    <xf numFmtId="176" fontId="0" fillId="0" borderId="31" xfId="0" applyNumberFormat="1" applyFill="1" applyBorder="1" applyAlignment="1">
      <alignment vertical="center"/>
    </xf>
    <xf numFmtId="176" fontId="0" fillId="0" borderId="14" xfId="0" applyNumberFormat="1" applyFill="1" applyBorder="1" applyAlignment="1">
      <alignment vertical="center"/>
    </xf>
    <xf numFmtId="177" fontId="1" fillId="0" borderId="17" xfId="0" applyNumberFormat="1" applyFont="1" applyFill="1" applyBorder="1" applyAlignment="1">
      <alignment vertical="center"/>
    </xf>
    <xf numFmtId="177" fontId="0" fillId="0" borderId="28" xfId="0" applyNumberFormat="1" applyFill="1" applyBorder="1" applyAlignment="1">
      <alignment vertical="center"/>
    </xf>
    <xf numFmtId="177" fontId="0" fillId="0" borderId="18" xfId="0" applyNumberFormat="1" applyFill="1" applyBorder="1" applyAlignment="1">
      <alignment vertical="center"/>
    </xf>
    <xf numFmtId="0" fontId="1" fillId="0" borderId="193" xfId="0" applyFont="1" applyFill="1" applyBorder="1" applyAlignment="1">
      <alignment horizontal="center" vertical="center"/>
    </xf>
    <xf numFmtId="0" fontId="1" fillId="0" borderId="166" xfId="0" applyFont="1" applyFill="1" applyBorder="1" applyAlignment="1">
      <alignment vertical="center"/>
    </xf>
    <xf numFmtId="0" fontId="1" fillId="0" borderId="167" xfId="0" applyFont="1" applyFill="1" applyBorder="1" applyAlignment="1">
      <alignment vertical="center"/>
    </xf>
    <xf numFmtId="0" fontId="1" fillId="0" borderId="20" xfId="0" applyFont="1" applyFill="1" applyBorder="1" applyAlignment="1">
      <alignment vertical="center"/>
    </xf>
    <xf numFmtId="176" fontId="1" fillId="0" borderId="166" xfId="0" applyNumberFormat="1" applyFont="1" applyFill="1" applyBorder="1" applyAlignment="1">
      <alignment vertical="center"/>
    </xf>
    <xf numFmtId="176" fontId="1" fillId="0" borderId="167" xfId="0" applyNumberFormat="1" applyFont="1" applyFill="1" applyBorder="1" applyAlignment="1">
      <alignment vertical="center"/>
    </xf>
    <xf numFmtId="176" fontId="1" fillId="0" borderId="20" xfId="0" applyNumberFormat="1" applyFont="1" applyFill="1" applyBorder="1" applyAlignment="1">
      <alignment vertical="center"/>
    </xf>
    <xf numFmtId="176" fontId="1" fillId="0" borderId="194" xfId="0" applyNumberFormat="1" applyFont="1" applyFill="1" applyBorder="1" applyAlignment="1">
      <alignment vertical="center"/>
    </xf>
    <xf numFmtId="176" fontId="1" fillId="0" borderId="185" xfId="0" applyNumberFormat="1" applyFont="1" applyFill="1" applyBorder="1" applyAlignment="1">
      <alignment vertical="center"/>
    </xf>
    <xf numFmtId="0" fontId="1" fillId="0" borderId="185" xfId="0" applyFont="1" applyFill="1" applyBorder="1" applyAlignment="1">
      <alignment vertical="center"/>
    </xf>
    <xf numFmtId="0" fontId="1" fillId="0" borderId="186" xfId="0" applyFont="1" applyFill="1" applyBorder="1" applyAlignment="1">
      <alignment horizontal="center" vertical="center"/>
    </xf>
    <xf numFmtId="0" fontId="1" fillId="0" borderId="187" xfId="0" applyFont="1" applyFill="1" applyBorder="1" applyAlignment="1">
      <alignment horizontal="center" vertical="center"/>
    </xf>
    <xf numFmtId="0" fontId="1" fillId="0" borderId="109" xfId="0" applyFont="1" applyFill="1" applyBorder="1" applyAlignment="1">
      <alignment horizontal="center" vertical="center"/>
    </xf>
    <xf numFmtId="0" fontId="1" fillId="0" borderId="188" xfId="0" applyFont="1" applyFill="1" applyBorder="1" applyAlignment="1">
      <alignment horizontal="center" vertical="center"/>
    </xf>
    <xf numFmtId="0" fontId="1" fillId="0" borderId="62" xfId="0" applyFont="1" applyFill="1" applyBorder="1" applyAlignment="1">
      <alignment vertical="center"/>
    </xf>
    <xf numFmtId="0" fontId="1" fillId="0" borderId="61" xfId="0" applyFont="1" applyFill="1" applyBorder="1" applyAlignment="1">
      <alignment vertical="center"/>
    </xf>
    <xf numFmtId="0" fontId="1" fillId="0" borderId="22" xfId="0" applyFont="1" applyFill="1" applyBorder="1" applyAlignment="1">
      <alignment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17" xfId="0" applyFont="1" applyFill="1" applyBorder="1" applyAlignment="1">
      <alignment horizontal="center" vertical="center" shrinkToFit="1"/>
    </xf>
    <xf numFmtId="0" fontId="1" fillId="0" borderId="28" xfId="0" applyFont="1" applyFill="1" applyBorder="1" applyAlignment="1">
      <alignment horizontal="center" vertical="center" shrinkToFit="1"/>
    </xf>
    <xf numFmtId="0" fontId="1" fillId="0" borderId="186" xfId="0" applyFont="1" applyFill="1" applyBorder="1" applyAlignment="1">
      <alignment horizontal="center" vertical="center" shrinkToFit="1"/>
    </xf>
    <xf numFmtId="0" fontId="1" fillId="0" borderId="193" xfId="0" applyFont="1" applyFill="1" applyBorder="1" applyAlignment="1">
      <alignment horizontal="center" vertical="center" shrinkToFit="1"/>
    </xf>
    <xf numFmtId="0" fontId="1" fillId="0" borderId="18" xfId="0" applyFont="1" applyFill="1" applyBorder="1" applyAlignment="1">
      <alignment horizontal="center" vertical="center" shrinkToFit="1"/>
    </xf>
    <xf numFmtId="0" fontId="1" fillId="0" borderId="60" xfId="0" applyFont="1" applyFill="1" applyBorder="1" applyAlignment="1">
      <alignment horizontal="left" vertical="center"/>
    </xf>
    <xf numFmtId="0" fontId="1" fillId="0" borderId="61" xfId="0" applyFont="1" applyFill="1" applyBorder="1" applyAlignment="1">
      <alignment horizontal="left" vertical="center"/>
    </xf>
    <xf numFmtId="0" fontId="1" fillId="0" borderId="22" xfId="0" applyFont="1" applyFill="1" applyBorder="1" applyAlignment="1">
      <alignment horizontal="left" vertical="center"/>
    </xf>
    <xf numFmtId="176" fontId="1" fillId="0" borderId="60" xfId="0" applyNumberFormat="1" applyFont="1" applyFill="1" applyBorder="1" applyAlignment="1">
      <alignment vertical="center"/>
    </xf>
    <xf numFmtId="176" fontId="1" fillId="0" borderId="61" xfId="0" applyNumberFormat="1" applyFont="1" applyFill="1" applyBorder="1" applyAlignment="1">
      <alignment vertical="center"/>
    </xf>
    <xf numFmtId="176" fontId="1" fillId="0" borderId="22" xfId="0" applyNumberFormat="1" applyFont="1" applyFill="1" applyBorder="1" applyAlignment="1">
      <alignment vertical="center"/>
    </xf>
    <xf numFmtId="176" fontId="1" fillId="0" borderId="189" xfId="0" applyNumberFormat="1" applyFont="1" applyFill="1" applyBorder="1" applyAlignment="1">
      <alignment vertical="center"/>
    </xf>
    <xf numFmtId="176" fontId="1" fillId="0" borderId="190" xfId="0" applyNumberFormat="1" applyFont="1" applyFill="1" applyBorder="1" applyAlignment="1">
      <alignment vertical="center"/>
    </xf>
    <xf numFmtId="176" fontId="1" fillId="0" borderId="191" xfId="0" applyNumberFormat="1" applyFont="1" applyFill="1" applyBorder="1" applyAlignment="1">
      <alignment vertical="center"/>
    </xf>
    <xf numFmtId="176" fontId="1" fillId="0" borderId="192" xfId="0" applyNumberFormat="1" applyFont="1" applyFill="1" applyBorder="1" applyAlignment="1">
      <alignment vertical="center"/>
    </xf>
    <xf numFmtId="176" fontId="1" fillId="0" borderId="62" xfId="0" applyNumberFormat="1" applyFont="1" applyFill="1" applyBorder="1" applyAlignment="1">
      <alignment vertical="center"/>
    </xf>
    <xf numFmtId="176" fontId="1" fillId="0" borderId="195" xfId="0" applyNumberFormat="1" applyFont="1" applyFill="1" applyBorder="1" applyAlignment="1">
      <alignment vertical="center"/>
    </xf>
    <xf numFmtId="0" fontId="1" fillId="0" borderId="60" xfId="0" applyFont="1" applyFill="1" applyBorder="1" applyAlignment="1">
      <alignment vertical="center"/>
    </xf>
    <xf numFmtId="0" fontId="0" fillId="0" borderId="167" xfId="0" applyFill="1" applyBorder="1" applyAlignment="1">
      <alignment vertical="center"/>
    </xf>
    <xf numFmtId="0" fontId="0" fillId="0" borderId="20" xfId="0" applyFill="1" applyBorder="1" applyAlignment="1">
      <alignment vertical="center"/>
    </xf>
    <xf numFmtId="0" fontId="0" fillId="0" borderId="61" xfId="0" applyFill="1" applyBorder="1" applyAlignment="1">
      <alignment vertical="center"/>
    </xf>
    <xf numFmtId="0" fontId="0" fillId="0" borderId="22" xfId="0" applyFill="1" applyBorder="1" applyAlignment="1">
      <alignment vertical="center"/>
    </xf>
    <xf numFmtId="0" fontId="138" fillId="0" borderId="0" xfId="54" applyFont="1" applyAlignment="1">
      <alignment horizontal="center" vertical="center" shrinkToFit="1"/>
    </xf>
    <xf numFmtId="0" fontId="143" fillId="0" borderId="27" xfId="54" applyFont="1" applyBorder="1" applyAlignment="1">
      <alignment horizontal="center" vertical="center" textRotation="255"/>
    </xf>
    <xf numFmtId="0" fontId="143" fillId="0" borderId="29" xfId="54" applyFont="1" applyBorder="1" applyAlignment="1">
      <alignment horizontal="center" vertical="center" textRotation="255"/>
    </xf>
    <xf numFmtId="0" fontId="143" fillId="0" borderId="30" xfId="54" applyFont="1" applyBorder="1" applyAlignment="1">
      <alignment horizontal="center" vertical="center" textRotation="255"/>
    </xf>
    <xf numFmtId="0" fontId="144" fillId="0" borderId="379" xfId="54" applyFont="1" applyBorder="1" applyAlignment="1">
      <alignment horizontal="center" vertical="center" textRotation="255"/>
    </xf>
    <xf numFmtId="0" fontId="142" fillId="0" borderId="379" xfId="54" applyFont="1" applyBorder="1" applyAlignment="1">
      <alignment vertical="center"/>
    </xf>
    <xf numFmtId="0" fontId="143" fillId="0" borderId="10" xfId="54" applyFont="1" applyBorder="1" applyAlignment="1">
      <alignment horizontal="center" vertical="center"/>
    </xf>
    <xf numFmtId="0" fontId="142" fillId="0" borderId="16" xfId="54" applyFont="1" applyBorder="1" applyAlignment="1">
      <alignment vertical="center"/>
    </xf>
    <xf numFmtId="0" fontId="143" fillId="0" borderId="45" xfId="54" applyFont="1" applyBorder="1" applyAlignment="1">
      <alignment horizontal="center" vertical="center" wrapText="1"/>
    </xf>
    <xf numFmtId="0" fontId="143" fillId="0" borderId="46" xfId="54" applyFont="1" applyBorder="1" applyAlignment="1">
      <alignment horizontal="center" vertical="center" wrapText="1"/>
    </xf>
    <xf numFmtId="0" fontId="143" fillId="0" borderId="47" xfId="54" applyFont="1" applyBorder="1" applyAlignment="1">
      <alignment horizontal="center" vertical="center" wrapText="1"/>
    </xf>
    <xf numFmtId="0" fontId="143" fillId="0" borderId="15" xfId="54" applyFont="1" applyBorder="1" applyAlignment="1">
      <alignment horizontal="center" vertical="center"/>
    </xf>
    <xf numFmtId="0" fontId="143" fillId="0" borderId="27" xfId="54" applyFont="1" applyBorder="1" applyAlignment="1">
      <alignment horizontal="center" vertical="center"/>
    </xf>
    <xf numFmtId="0" fontId="143" fillId="0" borderId="10" xfId="54" applyFont="1" applyBorder="1" applyAlignment="1">
      <alignment horizontal="center" vertical="center" wrapText="1"/>
    </xf>
    <xf numFmtId="0" fontId="143" fillId="0" borderId="16" xfId="54" applyFont="1" applyBorder="1" applyAlignment="1">
      <alignment horizontal="center" vertical="center" wrapText="1"/>
    </xf>
    <xf numFmtId="0" fontId="143" fillId="0" borderId="15" xfId="54" applyFont="1" applyBorder="1" applyAlignment="1">
      <alignment horizontal="center" vertical="center" wrapText="1"/>
    </xf>
    <xf numFmtId="0" fontId="143" fillId="0" borderId="16" xfId="54" applyFont="1" applyBorder="1" applyAlignment="1">
      <alignment horizontal="center" vertical="center"/>
    </xf>
    <xf numFmtId="0" fontId="143" fillId="0" borderId="27" xfId="54" applyFont="1" applyBorder="1" applyAlignment="1">
      <alignment horizontal="center" vertical="center" wrapText="1"/>
    </xf>
    <xf numFmtId="38" fontId="148" fillId="24" borderId="10" xfId="35" applyNumberFormat="1" applyFont="1" applyFill="1" applyBorder="1" applyAlignment="1" applyProtection="1">
      <alignment horizontal="right" vertical="center" shrinkToFit="1"/>
      <protection locked="0"/>
    </xf>
    <xf numFmtId="38" fontId="148" fillId="24" borderId="16" xfId="35" applyNumberFormat="1" applyFont="1" applyFill="1" applyBorder="1" applyAlignment="1" applyProtection="1">
      <alignment horizontal="right" vertical="center" shrinkToFit="1"/>
      <protection locked="0"/>
    </xf>
    <xf numFmtId="38" fontId="148" fillId="24" borderId="15" xfId="35" applyNumberFormat="1" applyFont="1" applyFill="1" applyBorder="1" applyAlignment="1" applyProtection="1">
      <alignment horizontal="right" vertical="center" shrinkToFit="1"/>
      <protection locked="0"/>
    </xf>
    <xf numFmtId="38" fontId="148" fillId="24" borderId="163" xfId="35" applyNumberFormat="1" applyFont="1" applyFill="1" applyBorder="1" applyAlignment="1" applyProtection="1">
      <alignment horizontal="right" vertical="center" shrinkToFit="1"/>
      <protection locked="0"/>
    </xf>
    <xf numFmtId="38" fontId="148" fillId="24" borderId="388" xfId="35" applyNumberFormat="1" applyFont="1" applyFill="1" applyBorder="1" applyAlignment="1" applyProtection="1">
      <alignment horizontal="right" vertical="center" shrinkToFit="1"/>
      <protection locked="0"/>
    </xf>
    <xf numFmtId="38" fontId="148" fillId="24" borderId="389" xfId="35" applyNumberFormat="1" applyFont="1" applyFill="1" applyBorder="1" applyAlignment="1" applyProtection="1">
      <alignment horizontal="right" vertical="center" shrinkToFit="1"/>
      <protection locked="0"/>
    </xf>
    <xf numFmtId="0" fontId="149" fillId="0" borderId="77" xfId="54" applyFont="1" applyFill="1" applyBorder="1" applyAlignment="1">
      <alignment horizontal="distributed" vertical="center"/>
    </xf>
    <xf numFmtId="0" fontId="149" fillId="0" borderId="216" xfId="54" applyFont="1" applyFill="1" applyBorder="1" applyAlignment="1">
      <alignment horizontal="distributed" vertical="center"/>
    </xf>
    <xf numFmtId="38" fontId="150" fillId="33" borderId="386" xfId="54" applyNumberFormat="1" applyFont="1" applyFill="1" applyBorder="1" applyAlignment="1">
      <alignment horizontal="right" vertical="center" shrinkToFit="1"/>
    </xf>
    <xf numFmtId="38" fontId="150" fillId="33" borderId="200" xfId="54" applyNumberFormat="1" applyFont="1" applyFill="1" applyBorder="1" applyAlignment="1">
      <alignment horizontal="right" vertical="center" shrinkToFit="1"/>
    </xf>
    <xf numFmtId="38" fontId="150" fillId="33" borderId="387" xfId="54" applyNumberFormat="1" applyFont="1" applyFill="1" applyBorder="1" applyAlignment="1">
      <alignment horizontal="right" vertical="center" shrinkToFit="1"/>
    </xf>
    <xf numFmtId="0" fontId="143" fillId="0" borderId="10" xfId="54" applyFont="1" applyBorder="1" applyAlignment="1">
      <alignment horizontal="center" vertical="center" textRotation="255"/>
    </xf>
    <xf numFmtId="0" fontId="142" fillId="0" borderId="11" xfId="54" applyFont="1" applyBorder="1" applyAlignment="1">
      <alignment vertical="center"/>
    </xf>
    <xf numFmtId="0" fontId="142" fillId="0" borderId="0" xfId="54" applyFont="1" applyBorder="1" applyAlignment="1">
      <alignment vertical="center"/>
    </xf>
    <xf numFmtId="0" fontId="142" fillId="0" borderId="13" xfId="54" applyFont="1" applyBorder="1" applyAlignment="1">
      <alignment vertical="center"/>
    </xf>
    <xf numFmtId="0" fontId="142" fillId="0" borderId="31" xfId="54" applyFont="1" applyBorder="1" applyAlignment="1">
      <alignment vertical="center"/>
    </xf>
    <xf numFmtId="0" fontId="146" fillId="0" borderId="17" xfId="54" applyFont="1" applyFill="1" applyBorder="1" applyAlignment="1">
      <alignment horizontal="distributed" vertical="center"/>
    </xf>
    <xf numFmtId="0" fontId="146" fillId="0" borderId="28" xfId="54" applyFont="1" applyFill="1" applyBorder="1" applyAlignment="1">
      <alignment horizontal="distributed" vertical="center"/>
    </xf>
    <xf numFmtId="0" fontId="147" fillId="33" borderId="380" xfId="54" applyFont="1" applyFill="1" applyBorder="1" applyAlignment="1">
      <alignment horizontal="center" vertical="center"/>
    </xf>
    <xf numFmtId="0" fontId="147" fillId="33" borderId="381" xfId="54" applyFont="1" applyFill="1" applyBorder="1" applyAlignment="1">
      <alignment horizontal="center" vertical="center"/>
    </xf>
    <xf numFmtId="0" fontId="147" fillId="33" borderId="382" xfId="54" applyFont="1" applyFill="1" applyBorder="1" applyAlignment="1">
      <alignment horizontal="center" vertical="center"/>
    </xf>
    <xf numFmtId="0" fontId="146" fillId="0" borderId="28" xfId="54" applyFont="1" applyFill="1" applyBorder="1" applyAlignment="1">
      <alignment horizontal="center" vertical="center" shrinkToFit="1"/>
    </xf>
    <xf numFmtId="0" fontId="142" fillId="38" borderId="28" xfId="54" applyFont="1" applyFill="1" applyBorder="1" applyAlignment="1">
      <alignment horizontal="left" vertical="center" shrinkToFit="1"/>
    </xf>
    <xf numFmtId="0" fontId="142" fillId="38" borderId="18" xfId="54" applyFont="1" applyFill="1" applyBorder="1" applyAlignment="1">
      <alignment horizontal="left" vertical="center" shrinkToFit="1"/>
    </xf>
    <xf numFmtId="0" fontId="146" fillId="0" borderId="71" xfId="54" applyFont="1" applyFill="1" applyBorder="1" applyAlignment="1">
      <alignment horizontal="distributed" vertical="center" wrapText="1"/>
    </xf>
    <xf numFmtId="0" fontId="146" fillId="0" borderId="208" xfId="54" applyFont="1" applyFill="1" applyBorder="1" applyAlignment="1">
      <alignment horizontal="distributed" vertical="center" wrapText="1"/>
    </xf>
    <xf numFmtId="38" fontId="148" fillId="24" borderId="383" xfId="35" applyNumberFormat="1" applyFont="1" applyFill="1" applyBorder="1" applyAlignment="1" applyProtection="1">
      <alignment horizontal="right" vertical="center" shrinkToFit="1"/>
      <protection locked="0"/>
    </xf>
    <xf numFmtId="38" fontId="148" fillId="24" borderId="384" xfId="35" applyNumberFormat="1" applyFont="1" applyFill="1" applyBorder="1" applyAlignment="1" applyProtection="1">
      <alignment horizontal="right" vertical="center" shrinkToFit="1"/>
      <protection locked="0"/>
    </xf>
    <xf numFmtId="38" fontId="148" fillId="24" borderId="385" xfId="35" applyNumberFormat="1" applyFont="1" applyFill="1" applyBorder="1" applyAlignment="1" applyProtection="1">
      <alignment horizontal="right" vertical="center" shrinkToFit="1"/>
      <protection locked="0"/>
    </xf>
    <xf numFmtId="38" fontId="148" fillId="24" borderId="199" xfId="35" applyNumberFormat="1" applyFont="1" applyFill="1" applyBorder="1" applyAlignment="1" applyProtection="1">
      <alignment horizontal="right" vertical="center" shrinkToFit="1"/>
      <protection locked="0"/>
    </xf>
    <xf numFmtId="38" fontId="148" fillId="24" borderId="200" xfId="35" applyNumberFormat="1" applyFont="1" applyFill="1" applyBorder="1" applyAlignment="1" applyProtection="1">
      <alignment horizontal="right" vertical="center" shrinkToFit="1"/>
      <protection locked="0"/>
    </xf>
    <xf numFmtId="38" fontId="148" fillId="24" borderId="21" xfId="35" applyNumberFormat="1" applyFont="1" applyFill="1" applyBorder="1" applyAlignment="1" applyProtection="1">
      <alignment horizontal="right" vertical="center" shrinkToFit="1"/>
      <protection locked="0"/>
    </xf>
    <xf numFmtId="0" fontId="149" fillId="0" borderId="82" xfId="54" applyFont="1" applyFill="1" applyBorder="1" applyAlignment="1">
      <alignment horizontal="distributed" vertical="center" wrapText="1"/>
    </xf>
    <xf numFmtId="0" fontId="149" fillId="0" borderId="204" xfId="54" applyFont="1" applyFill="1" applyBorder="1" applyAlignment="1">
      <alignment horizontal="distributed" vertical="center" wrapText="1"/>
    </xf>
    <xf numFmtId="38" fontId="148" fillId="33" borderId="390" xfId="35" applyNumberFormat="1" applyFont="1" applyFill="1" applyBorder="1" applyAlignment="1" applyProtection="1">
      <alignment horizontal="right" vertical="center" shrinkToFit="1"/>
      <protection locked="0"/>
    </xf>
    <xf numFmtId="38" fontId="148" fillId="33" borderId="61" xfId="35" applyNumberFormat="1" applyFont="1" applyFill="1" applyBorder="1" applyAlignment="1" applyProtection="1">
      <alignment horizontal="right" vertical="center" shrinkToFit="1"/>
      <protection locked="0"/>
    </xf>
    <xf numFmtId="38" fontId="148" fillId="33" borderId="391" xfId="35" applyNumberFormat="1" applyFont="1" applyFill="1" applyBorder="1" applyAlignment="1" applyProtection="1">
      <alignment horizontal="right" vertical="center" shrinkToFit="1"/>
      <protection locked="0"/>
    </xf>
    <xf numFmtId="38" fontId="148" fillId="24" borderId="392" xfId="35" applyNumberFormat="1" applyFont="1" applyFill="1" applyBorder="1" applyAlignment="1" applyProtection="1">
      <alignment horizontal="right" vertical="center" shrinkToFit="1"/>
      <protection locked="0"/>
    </xf>
    <xf numFmtId="38" fontId="148" fillId="24" borderId="393" xfId="35" applyNumberFormat="1" applyFont="1" applyFill="1" applyBorder="1" applyAlignment="1" applyProtection="1">
      <alignment horizontal="right" vertical="center" shrinkToFit="1"/>
      <protection locked="0"/>
    </xf>
    <xf numFmtId="38" fontId="148" fillId="24" borderId="60" xfId="35" applyNumberFormat="1" applyFont="1" applyFill="1" applyBorder="1" applyAlignment="1" applyProtection="1">
      <alignment horizontal="right" vertical="center" shrinkToFit="1"/>
      <protection locked="0"/>
    </xf>
    <xf numFmtId="38" fontId="148" fillId="24" borderId="61" xfId="35" applyNumberFormat="1" applyFont="1" applyFill="1" applyBorder="1" applyAlignment="1" applyProtection="1">
      <alignment horizontal="right" vertical="center" shrinkToFit="1"/>
      <protection locked="0"/>
    </xf>
    <xf numFmtId="38" fontId="148" fillId="24" borderId="22" xfId="35" applyNumberFormat="1" applyFont="1" applyFill="1" applyBorder="1" applyAlignment="1" applyProtection="1">
      <alignment horizontal="right" vertical="center" shrinkToFit="1"/>
      <protection locked="0"/>
    </xf>
    <xf numFmtId="38" fontId="150" fillId="0" borderId="386" xfId="54" applyNumberFormat="1" applyFont="1" applyFill="1" applyBorder="1" applyAlignment="1">
      <alignment horizontal="right" vertical="center" shrinkToFit="1"/>
    </xf>
    <xf numFmtId="38" fontId="150" fillId="0" borderId="200" xfId="54" applyNumberFormat="1" applyFont="1" applyFill="1" applyBorder="1" applyAlignment="1">
      <alignment horizontal="right" vertical="center" shrinkToFit="1"/>
    </xf>
    <xf numFmtId="38" fontId="150" fillId="0" borderId="387" xfId="54" applyNumberFormat="1" applyFont="1" applyFill="1" applyBorder="1" applyAlignment="1">
      <alignment horizontal="right" vertical="center" shrinkToFit="1"/>
    </xf>
    <xf numFmtId="38" fontId="148" fillId="33" borderId="200" xfId="35" applyNumberFormat="1" applyFont="1" applyFill="1" applyBorder="1" applyAlignment="1" applyProtection="1">
      <alignment horizontal="right" vertical="center" shrinkToFit="1"/>
      <protection locked="0"/>
    </xf>
    <xf numFmtId="38" fontId="148" fillId="33" borderId="21" xfId="35" applyNumberFormat="1" applyFont="1" applyFill="1" applyBorder="1" applyAlignment="1" applyProtection="1">
      <alignment horizontal="right" vertical="center" shrinkToFit="1"/>
      <protection locked="0"/>
    </xf>
    <xf numFmtId="38" fontId="148" fillId="0" borderId="13" xfId="35" applyNumberFormat="1" applyFont="1" applyBorder="1" applyAlignment="1">
      <alignment vertical="center" shrinkToFit="1"/>
    </xf>
    <xf numFmtId="38" fontId="148" fillId="0" borderId="31" xfId="35" applyNumberFormat="1" applyFont="1" applyBorder="1" applyAlignment="1">
      <alignment vertical="center" shrinkToFit="1"/>
    </xf>
    <xf numFmtId="38" fontId="148" fillId="0" borderId="14" xfId="35" applyNumberFormat="1" applyFont="1" applyBorder="1" applyAlignment="1">
      <alignment vertical="center" shrinkToFit="1"/>
    </xf>
    <xf numFmtId="0" fontId="143" fillId="0" borderId="0" xfId="54" applyFont="1" applyBorder="1" applyAlignment="1">
      <alignment horizontal="center" vertical="center"/>
    </xf>
    <xf numFmtId="38" fontId="143" fillId="33" borderId="35" xfId="54" applyNumberFormat="1" applyFont="1" applyFill="1" applyBorder="1" applyAlignment="1">
      <alignment horizontal="right" vertical="center" shrinkToFit="1"/>
    </xf>
    <xf numFmtId="38" fontId="143" fillId="33" borderId="16" xfId="54" applyNumberFormat="1" applyFont="1" applyFill="1" applyBorder="1" applyAlignment="1">
      <alignment horizontal="right" vertical="center" shrinkToFit="1"/>
    </xf>
    <xf numFmtId="38" fontId="143" fillId="33" borderId="38" xfId="54" applyNumberFormat="1" applyFont="1" applyFill="1" applyBorder="1" applyAlignment="1">
      <alignment horizontal="right" vertical="center" shrinkToFit="1"/>
    </xf>
    <xf numFmtId="38" fontId="143" fillId="33" borderId="305" xfId="54" applyNumberFormat="1" applyFont="1" applyFill="1" applyBorder="1" applyAlignment="1">
      <alignment horizontal="right" vertical="center" shrinkToFit="1"/>
    </xf>
    <xf numFmtId="38" fontId="143" fillId="33" borderId="197" xfId="54" applyNumberFormat="1" applyFont="1" applyFill="1" applyBorder="1" applyAlignment="1">
      <alignment horizontal="right" vertical="center" shrinkToFit="1"/>
    </xf>
    <xf numFmtId="38" fontId="143" fillId="33" borderId="367" xfId="54" applyNumberFormat="1" applyFont="1" applyFill="1" applyBorder="1" applyAlignment="1">
      <alignment horizontal="right" vertical="center" shrinkToFit="1"/>
    </xf>
    <xf numFmtId="38" fontId="148" fillId="24" borderId="0" xfId="35" applyNumberFormat="1" applyFont="1" applyFill="1" applyBorder="1" applyAlignment="1" applyProtection="1">
      <alignment horizontal="right" vertical="center" shrinkToFit="1"/>
      <protection locked="0"/>
    </xf>
    <xf numFmtId="38" fontId="148" fillId="24" borderId="12" xfId="35" applyNumberFormat="1" applyFont="1" applyFill="1" applyBorder="1" applyAlignment="1" applyProtection="1">
      <alignment horizontal="right" vertical="center" shrinkToFit="1"/>
      <protection locked="0"/>
    </xf>
    <xf numFmtId="38" fontId="148" fillId="24" borderId="197" xfId="35" applyNumberFormat="1" applyFont="1" applyFill="1" applyBorder="1" applyAlignment="1" applyProtection="1">
      <alignment horizontal="right" vertical="center" shrinkToFit="1"/>
      <protection locked="0"/>
    </xf>
    <xf numFmtId="38" fontId="148" fillId="24" borderId="177" xfId="35" applyNumberFormat="1" applyFont="1" applyFill="1" applyBorder="1" applyAlignment="1" applyProtection="1">
      <alignment horizontal="right" vertical="center" shrinkToFit="1"/>
      <protection locked="0"/>
    </xf>
    <xf numFmtId="38" fontId="148" fillId="24" borderId="11" xfId="35" applyNumberFormat="1" applyFont="1" applyFill="1" applyBorder="1" applyAlignment="1" applyProtection="1">
      <alignment horizontal="right" vertical="center" shrinkToFit="1"/>
      <protection locked="0"/>
    </xf>
    <xf numFmtId="38" fontId="148" fillId="24" borderId="176" xfId="35" applyNumberFormat="1" applyFont="1" applyFill="1" applyBorder="1" applyAlignment="1" applyProtection="1">
      <alignment horizontal="right" vertical="center" shrinkToFit="1"/>
      <protection locked="0"/>
    </xf>
    <xf numFmtId="0" fontId="150" fillId="0" borderId="17" xfId="54" applyFont="1" applyFill="1" applyBorder="1" applyAlignment="1">
      <alignment horizontal="center" vertical="center"/>
    </xf>
    <xf numFmtId="0" fontId="150" fillId="0" borderId="28" xfId="54" applyFont="1" applyFill="1" applyBorder="1" applyAlignment="1">
      <alignment horizontal="center" vertical="center"/>
    </xf>
    <xf numFmtId="38" fontId="150" fillId="0" borderId="35" xfId="35" applyNumberFormat="1" applyFont="1" applyFill="1" applyBorder="1" applyAlignment="1">
      <alignment horizontal="right" vertical="center" shrinkToFit="1"/>
    </xf>
    <xf numFmtId="38" fontId="150" fillId="0" borderId="16" xfId="35" applyNumberFormat="1" applyFont="1" applyFill="1" applyBorder="1" applyAlignment="1">
      <alignment horizontal="right" vertical="center" shrinkToFit="1"/>
    </xf>
    <xf numFmtId="38" fontId="150" fillId="0" borderId="38" xfId="35" applyNumberFormat="1" applyFont="1" applyFill="1" applyBorder="1" applyAlignment="1">
      <alignment horizontal="right" vertical="center" shrinkToFit="1"/>
    </xf>
    <xf numFmtId="38" fontId="139" fillId="0" borderId="27" xfId="54" applyNumberFormat="1" applyFont="1" applyBorder="1" applyAlignment="1">
      <alignment horizontal="right" vertical="center"/>
    </xf>
    <xf numFmtId="38" fontId="139" fillId="0" borderId="30" xfId="54" applyNumberFormat="1" applyFont="1" applyBorder="1" applyAlignment="1">
      <alignment horizontal="right" vertical="center"/>
    </xf>
    <xf numFmtId="0" fontId="143" fillId="24" borderId="197" xfId="54" applyFont="1" applyFill="1" applyBorder="1" applyAlignment="1" applyProtection="1">
      <alignment horizontal="center" vertical="center" shrinkToFit="1"/>
      <protection locked="0"/>
    </xf>
    <xf numFmtId="0" fontId="150" fillId="0" borderId="26" xfId="54" applyFont="1" applyFill="1" applyBorder="1" applyAlignment="1">
      <alignment horizontal="center" vertical="center" shrinkToFit="1"/>
    </xf>
    <xf numFmtId="0" fontId="150" fillId="0" borderId="108" xfId="54" applyFont="1" applyFill="1" applyBorder="1" applyAlignment="1">
      <alignment horizontal="center" vertical="center" shrinkToFit="1"/>
    </xf>
    <xf numFmtId="38" fontId="150" fillId="0" borderId="169" xfId="35" applyNumberFormat="1" applyFont="1" applyFill="1" applyBorder="1" applyAlignment="1">
      <alignment horizontal="right" vertical="center" shrinkToFit="1"/>
    </xf>
    <xf numFmtId="38" fontId="150" fillId="0" borderId="394" xfId="35" applyNumberFormat="1" applyFont="1" applyFill="1" applyBorder="1" applyAlignment="1">
      <alignment horizontal="right" vertical="center" shrinkToFit="1"/>
    </xf>
    <xf numFmtId="38" fontId="150" fillId="0" borderId="395" xfId="35" applyNumberFormat="1" applyFont="1" applyFill="1" applyBorder="1" applyAlignment="1">
      <alignment horizontal="right" vertical="center" shrinkToFit="1"/>
    </xf>
    <xf numFmtId="38" fontId="148" fillId="0" borderId="107" xfId="35" applyNumberFormat="1" applyFont="1" applyFill="1" applyBorder="1" applyAlignment="1">
      <alignment vertical="center" shrinkToFit="1"/>
    </xf>
    <xf numFmtId="38" fontId="148" fillId="0" borderId="26" xfId="35" applyNumberFormat="1" applyFont="1" applyFill="1" applyBorder="1" applyAlignment="1">
      <alignment vertical="center" shrinkToFit="1"/>
    </xf>
    <xf numFmtId="38" fontId="155" fillId="0" borderId="66" xfId="35" applyFont="1" applyFill="1" applyBorder="1" applyAlignment="1" applyProtection="1">
      <alignment horizontal="right" vertical="center"/>
    </xf>
    <xf numFmtId="38" fontId="155" fillId="0" borderId="215" xfId="35" applyFont="1" applyFill="1" applyBorder="1" applyAlignment="1" applyProtection="1">
      <alignment horizontal="right" vertical="center"/>
    </xf>
    <xf numFmtId="0" fontId="160" fillId="0" borderId="354" xfId="54" applyFont="1" applyFill="1" applyBorder="1" applyAlignment="1">
      <alignment horizontal="center" vertical="center" shrinkToFit="1"/>
    </xf>
    <xf numFmtId="0" fontId="160" fillId="0" borderId="403" xfId="54" applyFont="1" applyFill="1" applyBorder="1" applyAlignment="1">
      <alignment horizontal="center" vertical="center" shrinkToFit="1"/>
    </xf>
    <xf numFmtId="0" fontId="158" fillId="0" borderId="400" xfId="54" applyFont="1" applyBorder="1" applyAlignment="1">
      <alignment horizontal="left" vertical="center"/>
    </xf>
    <xf numFmtId="0" fontId="158" fillId="0" borderId="204" xfId="54" applyFont="1" applyBorder="1" applyAlignment="1">
      <alignment horizontal="left" vertical="center"/>
    </xf>
    <xf numFmtId="0" fontId="158" fillId="0" borderId="401" xfId="54" applyFont="1" applyBorder="1" applyAlignment="1">
      <alignment horizontal="left" vertical="center"/>
    </xf>
    <xf numFmtId="38" fontId="159" fillId="33" borderId="204" xfId="35" applyFont="1" applyFill="1" applyBorder="1" applyAlignment="1" applyProtection="1">
      <alignment horizontal="right" vertical="center"/>
    </xf>
    <xf numFmtId="0" fontId="158" fillId="0" borderId="396" xfId="54" applyFont="1" applyBorder="1" applyAlignment="1">
      <alignment horizontal="left" vertical="center"/>
    </xf>
    <xf numFmtId="0" fontId="158" fillId="0" borderId="28" xfId="54" applyFont="1" applyBorder="1" applyAlignment="1">
      <alignment horizontal="left" vertical="center"/>
    </xf>
    <xf numFmtId="0" fontId="158" fillId="0" borderId="397" xfId="54" applyFont="1" applyBorder="1" applyAlignment="1">
      <alignment horizontal="left" vertical="center"/>
    </xf>
    <xf numFmtId="38" fontId="159" fillId="33" borderId="28" xfId="35" applyFont="1" applyFill="1" applyBorder="1" applyAlignment="1" applyProtection="1">
      <alignment horizontal="right" vertical="center"/>
    </xf>
    <xf numFmtId="0" fontId="158" fillId="0" borderId="396" xfId="54" applyFont="1" applyBorder="1" applyAlignment="1">
      <alignment horizontal="left" vertical="center" wrapText="1"/>
    </xf>
    <xf numFmtId="38" fontId="157" fillId="0" borderId="10" xfId="35" applyFont="1" applyFill="1" applyBorder="1" applyAlignment="1" applyProtection="1">
      <alignment horizontal="center" vertical="center"/>
    </xf>
    <xf numFmtId="38" fontId="157" fillId="0" borderId="13" xfId="35" applyFont="1" applyFill="1" applyBorder="1" applyAlignment="1" applyProtection="1">
      <alignment horizontal="center" vertical="center"/>
    </xf>
    <xf numFmtId="0" fontId="158" fillId="0" borderId="398" xfId="54" applyFont="1" applyBorder="1" applyAlignment="1">
      <alignment horizontal="left" vertical="center" wrapText="1"/>
    </xf>
    <xf numFmtId="0" fontId="158" fillId="0" borderId="16" xfId="54" applyFont="1" applyBorder="1" applyAlignment="1">
      <alignment horizontal="left" vertical="center"/>
    </xf>
    <xf numFmtId="0" fontId="158" fillId="0" borderId="399" xfId="54" applyFont="1" applyBorder="1" applyAlignment="1">
      <alignment horizontal="left" vertical="center"/>
    </xf>
    <xf numFmtId="38" fontId="159" fillId="33" borderId="208" xfId="35" applyFont="1" applyFill="1" applyBorder="1" applyAlignment="1" applyProtection="1">
      <alignment horizontal="right" vertical="center"/>
    </xf>
    <xf numFmtId="38" fontId="155" fillId="0" borderId="353" xfId="35" applyFont="1" applyFill="1" applyBorder="1" applyAlignment="1" applyProtection="1">
      <alignment horizontal="left" vertical="center"/>
    </xf>
    <xf numFmtId="38" fontId="155" fillId="0" borderId="66" xfId="35" applyFont="1" applyFill="1" applyBorder="1" applyAlignment="1" applyProtection="1">
      <alignment horizontal="left" vertical="center"/>
    </xf>
    <xf numFmtId="38" fontId="155" fillId="0" borderId="402" xfId="35" applyFont="1" applyFill="1" applyBorder="1" applyAlignment="1" applyProtection="1">
      <alignment horizontal="left" vertical="center"/>
    </xf>
    <xf numFmtId="38" fontId="155" fillId="0" borderId="215" xfId="35" applyFont="1" applyFill="1" applyBorder="1" applyAlignment="1" applyProtection="1">
      <alignment horizontal="left" vertical="center"/>
    </xf>
    <xf numFmtId="38" fontId="159" fillId="0" borderId="28" xfId="35" applyFont="1" applyFill="1" applyBorder="1" applyAlignment="1" applyProtection="1">
      <alignment horizontal="right" vertical="center"/>
    </xf>
    <xf numFmtId="38" fontId="155" fillId="0" borderId="404" xfId="35" applyFont="1" applyFill="1" applyBorder="1" applyAlignment="1" applyProtection="1">
      <alignment horizontal="left" vertical="center"/>
    </xf>
    <xf numFmtId="38" fontId="155" fillId="0" borderId="216" xfId="35" applyFont="1" applyFill="1" applyBorder="1" applyAlignment="1" applyProtection="1">
      <alignment horizontal="left" vertical="center"/>
    </xf>
    <xf numFmtId="38" fontId="160" fillId="0" borderId="216" xfId="60" applyFont="1" applyBorder="1" applyAlignment="1">
      <alignment horizontal="right" vertical="center"/>
    </xf>
    <xf numFmtId="38" fontId="149" fillId="0" borderId="10" xfId="35" applyFont="1" applyFill="1" applyBorder="1" applyAlignment="1" applyProtection="1">
      <alignment horizontal="center" vertical="center"/>
    </xf>
    <xf numFmtId="38" fontId="149" fillId="0" borderId="375" xfId="35" applyFont="1" applyFill="1" applyBorder="1" applyAlignment="1" applyProtection="1">
      <alignment horizontal="center" vertical="center"/>
    </xf>
    <xf numFmtId="38" fontId="149" fillId="0" borderId="15" xfId="35" applyFont="1" applyFill="1" applyBorder="1" applyAlignment="1" applyProtection="1">
      <alignment horizontal="center" vertical="center"/>
    </xf>
    <xf numFmtId="38" fontId="149" fillId="0" borderId="10" xfId="35" applyFont="1" applyFill="1" applyBorder="1" applyAlignment="1" applyProtection="1">
      <alignment horizontal="center" vertical="center" shrinkToFit="1"/>
    </xf>
    <xf numFmtId="38" fontId="149" fillId="0" borderId="375" xfId="35" applyFont="1" applyFill="1" applyBorder="1" applyAlignment="1" applyProtection="1">
      <alignment horizontal="center" vertical="center" shrinkToFit="1"/>
    </xf>
    <xf numFmtId="38" fontId="149" fillId="0" borderId="15" xfId="35" applyFont="1" applyFill="1" applyBorder="1" applyAlignment="1" applyProtection="1">
      <alignment horizontal="center" vertical="center" shrinkToFit="1"/>
    </xf>
    <xf numFmtId="38" fontId="149" fillId="0" borderId="71" xfId="35" applyFont="1" applyFill="1" applyBorder="1" applyAlignment="1" applyProtection="1">
      <alignment horizontal="center" vertical="center"/>
    </xf>
    <xf numFmtId="38" fontId="149" fillId="0" borderId="208" xfId="35" applyFont="1" applyFill="1" applyBorder="1" applyAlignment="1" applyProtection="1">
      <alignment horizontal="center" vertical="center"/>
    </xf>
    <xf numFmtId="38" fontId="149" fillId="0" borderId="406" xfId="35" applyFont="1" applyFill="1" applyBorder="1" applyAlignment="1" applyProtection="1">
      <alignment horizontal="center" vertical="center"/>
    </xf>
    <xf numFmtId="38" fontId="149" fillId="0" borderId="384" xfId="35" applyFont="1" applyFill="1" applyBorder="1" applyAlignment="1" applyProtection="1">
      <alignment horizontal="center" vertical="center"/>
    </xf>
    <xf numFmtId="38" fontId="149" fillId="0" borderId="407" xfId="35" applyFont="1" applyFill="1" applyBorder="1" applyAlignment="1" applyProtection="1">
      <alignment horizontal="center" vertical="center"/>
    </xf>
    <xf numFmtId="0" fontId="161" fillId="0" borderId="0" xfId="54" applyFont="1" applyBorder="1" applyAlignment="1">
      <alignment horizontal="center" vertical="center" shrinkToFit="1"/>
    </xf>
    <xf numFmtId="38" fontId="160" fillId="0" borderId="66" xfId="60" applyFont="1" applyBorder="1" applyAlignment="1">
      <alignment horizontal="right" vertical="center"/>
    </xf>
    <xf numFmtId="176" fontId="162" fillId="0" borderId="0" xfId="54" applyNumberFormat="1" applyFont="1" applyBorder="1" applyAlignment="1">
      <alignment horizontal="right" vertical="center"/>
    </xf>
    <xf numFmtId="38" fontId="159" fillId="0" borderId="41" xfId="35" applyFont="1" applyFill="1" applyBorder="1" applyAlignment="1" applyProtection="1">
      <alignment horizontal="center" vertical="center"/>
    </xf>
    <xf numFmtId="38" fontId="159" fillId="33" borderId="41" xfId="60" applyFont="1" applyFill="1" applyBorder="1" applyAlignment="1" applyProtection="1">
      <alignment horizontal="right" vertical="center"/>
    </xf>
    <xf numFmtId="38" fontId="159" fillId="33" borderId="71" xfId="60" applyFont="1" applyFill="1" applyBorder="1" applyAlignment="1" applyProtection="1">
      <alignment horizontal="right" vertical="center"/>
    </xf>
    <xf numFmtId="38" fontId="159" fillId="0" borderId="41" xfId="35" applyFont="1" applyFill="1" applyBorder="1" applyAlignment="1" applyProtection="1">
      <alignment horizontal="right" vertical="center"/>
    </xf>
    <xf numFmtId="38" fontId="159" fillId="0" borderId="71" xfId="35" applyFont="1" applyFill="1" applyBorder="1" applyAlignment="1" applyProtection="1">
      <alignment horizontal="right" vertical="center"/>
    </xf>
    <xf numFmtId="38" fontId="159" fillId="0" borderId="76" xfId="35" applyFont="1" applyFill="1" applyBorder="1" applyAlignment="1" applyProtection="1">
      <alignment horizontal="center" vertical="center"/>
    </xf>
    <xf numFmtId="40" fontId="159" fillId="33" borderId="76" xfId="60" applyNumberFormat="1" applyFont="1" applyFill="1" applyBorder="1" applyAlignment="1" applyProtection="1">
      <alignment horizontal="right" vertical="center"/>
    </xf>
    <xf numFmtId="40" fontId="159" fillId="33" borderId="77" xfId="60" applyNumberFormat="1" applyFont="1" applyFill="1" applyBorder="1" applyAlignment="1" applyProtection="1">
      <alignment horizontal="right" vertical="center"/>
    </xf>
    <xf numFmtId="40" fontId="159" fillId="0" borderId="76" xfId="60" applyNumberFormat="1" applyFont="1" applyFill="1" applyBorder="1" applyAlignment="1" applyProtection="1">
      <alignment horizontal="right" vertical="center"/>
    </xf>
    <xf numFmtId="40" fontId="159" fillId="0" borderId="77" xfId="60" applyNumberFormat="1" applyFont="1" applyFill="1" applyBorder="1" applyAlignment="1" applyProtection="1">
      <alignment horizontal="right" vertical="center"/>
    </xf>
    <xf numFmtId="38" fontId="149" fillId="0" borderId="204" xfId="35" applyFont="1" applyFill="1" applyBorder="1" applyAlignment="1" applyProtection="1">
      <alignment horizontal="right" vertical="center"/>
    </xf>
    <xf numFmtId="38" fontId="149" fillId="0" borderId="68" xfId="35" applyFont="1" applyFill="1" applyBorder="1" applyAlignment="1" applyProtection="1">
      <alignment horizontal="right" vertical="center"/>
    </xf>
    <xf numFmtId="38" fontId="146" fillId="33" borderId="204" xfId="54" applyNumberFormat="1" applyFont="1" applyFill="1" applyBorder="1" applyAlignment="1">
      <alignment horizontal="right" vertical="center"/>
    </xf>
    <xf numFmtId="0" fontId="146" fillId="33" borderId="204" xfId="54" applyFont="1" applyFill="1" applyBorder="1" applyAlignment="1">
      <alignment horizontal="right" vertical="center"/>
    </xf>
    <xf numFmtId="38" fontId="149" fillId="0" borderId="204" xfId="60" applyFont="1" applyBorder="1" applyAlignment="1">
      <alignment horizontal="center" vertical="center"/>
    </xf>
    <xf numFmtId="38" fontId="164" fillId="0" borderId="409" xfId="35" applyFont="1" applyFill="1" applyBorder="1" applyAlignment="1" applyProtection="1">
      <alignment horizontal="right" vertical="center" shrinkToFit="1"/>
    </xf>
    <xf numFmtId="0" fontId="146" fillId="0" borderId="409" xfId="54" applyFont="1" applyFill="1" applyBorder="1" applyAlignment="1">
      <alignment horizontal="left" vertical="center" shrinkToFit="1"/>
    </xf>
    <xf numFmtId="0" fontId="146" fillId="0" borderId="410" xfId="54" applyFont="1" applyFill="1" applyBorder="1" applyAlignment="1">
      <alignment horizontal="left" vertical="center" shrinkToFit="1"/>
    </xf>
    <xf numFmtId="38" fontId="159" fillId="0" borderId="19" xfId="35" applyFont="1" applyFill="1" applyBorder="1" applyAlignment="1" applyProtection="1">
      <alignment horizontal="center" vertical="center"/>
    </xf>
    <xf numFmtId="38" fontId="163" fillId="0" borderId="19" xfId="35" applyFont="1" applyFill="1" applyBorder="1" applyAlignment="1" applyProtection="1">
      <alignment horizontal="center" vertical="center"/>
    </xf>
    <xf numFmtId="0" fontId="163" fillId="33" borderId="204" xfId="54" applyFont="1" applyFill="1" applyBorder="1" applyAlignment="1">
      <alignment horizontal="center" vertical="center"/>
    </xf>
    <xf numFmtId="38" fontId="159" fillId="0" borderId="204" xfId="60" applyFont="1" applyBorder="1" applyAlignment="1">
      <alignment horizontal="center" vertical="center"/>
    </xf>
    <xf numFmtId="0" fontId="163" fillId="0" borderId="409" xfId="54" applyFont="1" applyFill="1" applyBorder="1" applyAlignment="1">
      <alignment horizontal="left" vertical="center" shrinkToFit="1"/>
    </xf>
    <xf numFmtId="0" fontId="163" fillId="0" borderId="410" xfId="54" applyFont="1" applyFill="1" applyBorder="1" applyAlignment="1">
      <alignment horizontal="left" vertical="center" shrinkToFit="1"/>
    </xf>
    <xf numFmtId="0" fontId="155" fillId="0" borderId="31" xfId="54" applyFont="1" applyFill="1" applyBorder="1" applyAlignment="1">
      <alignment horizontal="left" vertical="center" wrapText="1"/>
    </xf>
    <xf numFmtId="38" fontId="159" fillId="0" borderId="81" xfId="35" applyFont="1" applyFill="1" applyBorder="1" applyAlignment="1" applyProtection="1">
      <alignment horizontal="center" vertical="center"/>
    </xf>
    <xf numFmtId="38" fontId="159" fillId="33" borderId="81" xfId="60" applyFont="1" applyFill="1" applyBorder="1" applyAlignment="1" applyProtection="1">
      <alignment horizontal="right" vertical="center"/>
    </xf>
    <xf numFmtId="38" fontId="159" fillId="33" borderId="82" xfId="60" applyFont="1" applyFill="1" applyBorder="1" applyAlignment="1" applyProtection="1">
      <alignment horizontal="right" vertical="center"/>
    </xf>
    <xf numFmtId="38" fontId="159" fillId="0" borderId="81" xfId="60" applyFont="1" applyFill="1" applyBorder="1" applyAlignment="1" applyProtection="1">
      <alignment horizontal="right" vertical="center" shrinkToFit="1"/>
    </xf>
    <xf numFmtId="38" fontId="159" fillId="0" borderId="82" xfId="60" applyFont="1" applyFill="1" applyBorder="1" applyAlignment="1" applyProtection="1">
      <alignment horizontal="right" vertical="center" shrinkToFit="1"/>
    </xf>
    <xf numFmtId="0" fontId="159" fillId="33" borderId="11" xfId="54" applyFont="1" applyFill="1" applyBorder="1" applyAlignment="1">
      <alignment horizontal="center" vertical="center"/>
    </xf>
    <xf numFmtId="0" fontId="159" fillId="33" borderId="0" xfId="54" applyFont="1" applyFill="1" applyBorder="1" applyAlignment="1">
      <alignment horizontal="center" vertical="center"/>
    </xf>
    <xf numFmtId="0" fontId="159" fillId="33" borderId="12" xfId="54" applyFont="1" applyFill="1" applyBorder="1" applyAlignment="1">
      <alignment horizontal="center" vertical="center"/>
    </xf>
    <xf numFmtId="38" fontId="166" fillId="24" borderId="10" xfId="54" applyNumberFormat="1" applyFont="1" applyFill="1" applyBorder="1" applyAlignment="1" applyProtection="1">
      <alignment horizontal="right" vertical="center" shrinkToFit="1"/>
      <protection locked="0"/>
    </xf>
    <xf numFmtId="38" fontId="166" fillId="24" borderId="375" xfId="54" applyNumberFormat="1" applyFont="1" applyFill="1" applyBorder="1" applyAlignment="1" applyProtection="1">
      <alignment horizontal="right" vertical="center" shrinkToFit="1"/>
      <protection locked="0"/>
    </xf>
    <xf numFmtId="38" fontId="166" fillId="24" borderId="15" xfId="54" applyNumberFormat="1" applyFont="1" applyFill="1" applyBorder="1" applyAlignment="1" applyProtection="1">
      <alignment horizontal="right" vertical="center" shrinkToFit="1"/>
      <protection locked="0"/>
    </xf>
    <xf numFmtId="38" fontId="166" fillId="24" borderId="163" xfId="54" applyNumberFormat="1" applyFont="1" applyFill="1" applyBorder="1" applyAlignment="1" applyProtection="1">
      <alignment horizontal="right" vertical="center" shrinkToFit="1"/>
      <protection locked="0"/>
    </xf>
    <xf numFmtId="38" fontId="166" fillId="24" borderId="388" xfId="54" applyNumberFormat="1" applyFont="1" applyFill="1" applyBorder="1" applyAlignment="1" applyProtection="1">
      <alignment horizontal="right" vertical="center" shrinkToFit="1"/>
      <protection locked="0"/>
    </xf>
    <xf numFmtId="38" fontId="166" fillId="24" borderId="389" xfId="54" applyNumberFormat="1" applyFont="1" applyFill="1" applyBorder="1" applyAlignment="1" applyProtection="1">
      <alignment horizontal="right" vertical="center" shrinkToFit="1"/>
      <protection locked="0"/>
    </xf>
    <xf numFmtId="0" fontId="166" fillId="24" borderId="10" xfId="54" applyFont="1" applyFill="1" applyBorder="1" applyAlignment="1" applyProtection="1">
      <alignment vertical="center"/>
      <protection locked="0"/>
    </xf>
    <xf numFmtId="0" fontId="166" fillId="24" borderId="163" xfId="54" applyFont="1" applyFill="1" applyBorder="1" applyAlignment="1" applyProtection="1">
      <alignment vertical="center"/>
      <protection locked="0"/>
    </xf>
    <xf numFmtId="0" fontId="166" fillId="0" borderId="375" xfId="54" applyFont="1" applyBorder="1" applyAlignment="1">
      <alignment horizontal="right" vertical="center"/>
    </xf>
    <xf numFmtId="0" fontId="166" fillId="0" borderId="388" xfId="54" applyFont="1" applyBorder="1" applyAlignment="1">
      <alignment vertical="center"/>
    </xf>
    <xf numFmtId="0" fontId="166" fillId="24" borderId="375" xfId="54" applyFont="1" applyFill="1" applyBorder="1" applyAlignment="1" applyProtection="1">
      <alignment vertical="center"/>
      <protection locked="0"/>
    </xf>
    <xf numFmtId="0" fontId="166" fillId="24" borderId="388" xfId="54" applyFont="1" applyFill="1" applyBorder="1" applyAlignment="1" applyProtection="1">
      <alignment vertical="center"/>
      <protection locked="0"/>
    </xf>
    <xf numFmtId="0" fontId="166" fillId="0" borderId="15" xfId="54" applyFont="1" applyBorder="1" applyAlignment="1">
      <alignment horizontal="right" vertical="center"/>
    </xf>
    <xf numFmtId="0" fontId="166" fillId="0" borderId="389" xfId="54" applyFont="1" applyBorder="1" applyAlignment="1">
      <alignment vertical="center"/>
    </xf>
    <xf numFmtId="0" fontId="159" fillId="0" borderId="10" xfId="54" applyFont="1" applyFill="1" applyBorder="1" applyAlignment="1">
      <alignment horizontal="center" vertical="center" wrapText="1"/>
    </xf>
    <xf numFmtId="0" fontId="159" fillId="0" borderId="375" xfId="54" applyFont="1" applyFill="1" applyBorder="1" applyAlignment="1">
      <alignment horizontal="center" vertical="center" wrapText="1"/>
    </xf>
    <xf numFmtId="0" fontId="159" fillId="0" borderId="15" xfId="54" applyFont="1" applyFill="1" applyBorder="1" applyAlignment="1">
      <alignment horizontal="center" vertical="center" wrapText="1"/>
    </xf>
    <xf numFmtId="0" fontId="159" fillId="0" borderId="13" xfId="54" applyFont="1" applyFill="1" applyBorder="1" applyAlignment="1">
      <alignment horizontal="center" vertical="center" wrapText="1"/>
    </xf>
    <xf numFmtId="0" fontId="159" fillId="0" borderId="31" xfId="54" applyFont="1" applyFill="1" applyBorder="1" applyAlignment="1">
      <alignment horizontal="center" vertical="center" wrapText="1"/>
    </xf>
    <xf numFmtId="0" fontId="159" fillId="0" borderId="14" xfId="54" applyFont="1" applyFill="1" applyBorder="1" applyAlignment="1">
      <alignment horizontal="center" vertical="center" wrapText="1"/>
    </xf>
    <xf numFmtId="0" fontId="159" fillId="0" borderId="10" xfId="54" applyFont="1" applyBorder="1" applyAlignment="1">
      <alignment horizontal="center" vertical="center" wrapText="1"/>
    </xf>
    <xf numFmtId="0" fontId="159" fillId="0" borderId="375" xfId="54" applyFont="1" applyBorder="1" applyAlignment="1">
      <alignment horizontal="center" vertical="center" wrapText="1"/>
    </xf>
    <xf numFmtId="0" fontId="159" fillId="0" borderId="15" xfId="54" applyFont="1" applyBorder="1" applyAlignment="1">
      <alignment horizontal="center" vertical="center" wrapText="1"/>
    </xf>
    <xf numFmtId="0" fontId="166" fillId="0" borderId="10" xfId="54" applyFont="1" applyBorder="1" applyAlignment="1">
      <alignment horizontal="center" vertical="center"/>
    </xf>
    <xf numFmtId="0" fontId="166" fillId="0" borderId="375" xfId="54" applyFont="1" applyBorder="1" applyAlignment="1">
      <alignment horizontal="center" vertical="center"/>
    </xf>
    <xf numFmtId="0" fontId="166" fillId="0" borderId="15" xfId="54" applyFont="1" applyBorder="1" applyAlignment="1">
      <alignment horizontal="center" vertical="center"/>
    </xf>
    <xf numFmtId="0" fontId="166" fillId="0" borderId="13" xfId="54" applyFont="1" applyBorder="1" applyAlignment="1">
      <alignment horizontal="center" vertical="center"/>
    </xf>
    <xf numFmtId="0" fontId="166" fillId="0" borderId="31" xfId="54" applyFont="1" applyBorder="1" applyAlignment="1">
      <alignment horizontal="center" vertical="center"/>
    </xf>
    <xf numFmtId="0" fontId="166" fillId="0" borderId="14" xfId="54" applyFont="1" applyBorder="1" applyAlignment="1">
      <alignment horizontal="center" vertical="center"/>
    </xf>
    <xf numFmtId="0" fontId="166" fillId="24" borderId="166" xfId="54" applyFont="1" applyFill="1" applyBorder="1" applyAlignment="1" applyProtection="1">
      <alignment horizontal="right" vertical="center"/>
      <protection locked="0"/>
    </xf>
    <xf numFmtId="0" fontId="166" fillId="24" borderId="167" xfId="54" applyFont="1" applyFill="1" applyBorder="1" applyAlignment="1" applyProtection="1">
      <alignment horizontal="right" vertical="center"/>
      <protection locked="0"/>
    </xf>
    <xf numFmtId="193" fontId="166" fillId="24" borderId="166" xfId="35" applyNumberFormat="1" applyFont="1" applyFill="1" applyBorder="1" applyAlignment="1" applyProtection="1">
      <alignment horizontal="center" vertical="center"/>
      <protection locked="0"/>
    </xf>
    <xf numFmtId="193" fontId="166" fillId="24" borderId="167" xfId="35" applyNumberFormat="1" applyFont="1" applyFill="1" applyBorder="1" applyAlignment="1" applyProtection="1">
      <alignment horizontal="center" vertical="center"/>
      <protection locked="0"/>
    </xf>
    <xf numFmtId="0" fontId="166" fillId="42" borderId="10" xfId="54" applyFont="1" applyFill="1" applyBorder="1" applyAlignment="1" applyProtection="1">
      <alignment horizontal="center" vertical="center"/>
      <protection locked="0"/>
    </xf>
    <xf numFmtId="0" fontId="139" fillId="0" borderId="15" xfId="54" applyFont="1" applyBorder="1" applyAlignment="1">
      <alignment horizontal="center" vertical="center"/>
    </xf>
    <xf numFmtId="0" fontId="139" fillId="0" borderId="163" xfId="54" applyFont="1" applyBorder="1" applyAlignment="1">
      <alignment horizontal="center" vertical="center"/>
    </xf>
    <xf numFmtId="0" fontId="139" fillId="0" borderId="389" xfId="54" applyFont="1" applyBorder="1" applyAlignment="1">
      <alignment horizontal="center" vertical="center"/>
    </xf>
    <xf numFmtId="0" fontId="166" fillId="38" borderId="163" xfId="54" applyFont="1" applyFill="1" applyBorder="1" applyAlignment="1" applyProtection="1">
      <alignment horizontal="center" vertical="center" wrapText="1"/>
      <protection locked="0"/>
    </xf>
    <xf numFmtId="0" fontId="139" fillId="38" borderId="388" xfId="54" applyFont="1" applyFill="1" applyBorder="1" applyAlignment="1">
      <alignment horizontal="center" vertical="center" wrapText="1"/>
    </xf>
    <xf numFmtId="0" fontId="139" fillId="38" borderId="389" xfId="54" applyFont="1" applyFill="1" applyBorder="1" applyAlignment="1">
      <alignment horizontal="center" vertical="center" wrapText="1"/>
    </xf>
    <xf numFmtId="0" fontId="166" fillId="42" borderId="163" xfId="54" applyFont="1" applyFill="1" applyBorder="1" applyAlignment="1" applyProtection="1">
      <alignment horizontal="center" vertical="center" shrinkToFit="1"/>
      <protection locked="0"/>
    </xf>
    <xf numFmtId="0" fontId="166" fillId="42" borderId="388" xfId="54" applyFont="1" applyFill="1" applyBorder="1" applyAlignment="1" applyProtection="1">
      <alignment horizontal="center" vertical="center" shrinkToFit="1"/>
      <protection locked="0"/>
    </xf>
    <xf numFmtId="0" fontId="166" fillId="42" borderId="389" xfId="54" applyFont="1" applyFill="1" applyBorder="1" applyAlignment="1" applyProtection="1">
      <alignment horizontal="center" vertical="center" shrinkToFit="1"/>
      <protection locked="0"/>
    </xf>
    <xf numFmtId="194" fontId="166" fillId="24" borderId="199" xfId="54" applyNumberFormat="1" applyFont="1" applyFill="1" applyBorder="1" applyAlignment="1" applyProtection="1">
      <alignment horizontal="center" vertical="center" wrapText="1"/>
      <protection locked="0"/>
    </xf>
    <xf numFmtId="194" fontId="139" fillId="0" borderId="200" xfId="54" applyNumberFormat="1" applyFont="1" applyBorder="1" applyAlignment="1">
      <alignment horizontal="center" vertical="center" wrapText="1"/>
    </xf>
    <xf numFmtId="194" fontId="139" fillId="0" borderId="21" xfId="54" applyNumberFormat="1" applyFont="1" applyBorder="1" applyAlignment="1">
      <alignment horizontal="center" vertical="center" wrapText="1"/>
    </xf>
    <xf numFmtId="0" fontId="159" fillId="0" borderId="166" xfId="54" applyFont="1" applyFill="1" applyBorder="1" applyAlignment="1">
      <alignment horizontal="center" vertical="center" shrinkToFit="1"/>
    </xf>
    <xf numFmtId="0" fontId="163" fillId="0" borderId="167" xfId="54" applyFont="1" applyFill="1" applyBorder="1" applyAlignment="1">
      <alignment horizontal="center" vertical="center" shrinkToFit="1"/>
    </xf>
    <xf numFmtId="0" fontId="163" fillId="0" borderId="20" xfId="54" applyFont="1" applyFill="1" applyBorder="1" applyAlignment="1">
      <alignment horizontal="center" vertical="center" shrinkToFit="1"/>
    </xf>
    <xf numFmtId="0" fontId="159" fillId="0" borderId="60" xfId="54" applyFont="1" applyFill="1" applyBorder="1" applyAlignment="1">
      <alignment horizontal="center" vertical="center" shrinkToFit="1"/>
    </xf>
    <xf numFmtId="0" fontId="163" fillId="0" borderId="61" xfId="54" applyFont="1" applyFill="1" applyBorder="1" applyAlignment="1">
      <alignment horizontal="center" vertical="center" shrinkToFit="1"/>
    </xf>
    <xf numFmtId="0" fontId="163" fillId="0" borderId="22" xfId="54" applyFont="1" applyFill="1" applyBorder="1" applyAlignment="1">
      <alignment horizontal="center" vertical="center" shrinkToFit="1"/>
    </xf>
    <xf numFmtId="0" fontId="159" fillId="0" borderId="10" xfId="54" applyFont="1" applyBorder="1" applyAlignment="1">
      <alignment horizontal="center" vertical="center"/>
    </xf>
    <xf numFmtId="0" fontId="159" fillId="0" borderId="375" xfId="54" applyFont="1" applyBorder="1" applyAlignment="1">
      <alignment horizontal="center" vertical="center"/>
    </xf>
    <xf numFmtId="0" fontId="159" fillId="0" borderId="15" xfId="54" applyFont="1" applyBorder="1" applyAlignment="1">
      <alignment horizontal="center" vertical="center"/>
    </xf>
    <xf numFmtId="0" fontId="167" fillId="0" borderId="10" xfId="54" applyFont="1" applyFill="1" applyBorder="1" applyAlignment="1">
      <alignment horizontal="center" vertical="center" wrapText="1" shrinkToFit="1"/>
    </xf>
    <xf numFmtId="0" fontId="167" fillId="0" borderId="15" xfId="54" applyFont="1" applyFill="1" applyBorder="1" applyAlignment="1">
      <alignment horizontal="center" vertical="center"/>
    </xf>
    <xf numFmtId="0" fontId="167" fillId="0" borderId="13" xfId="54" applyFont="1" applyFill="1" applyBorder="1" applyAlignment="1">
      <alignment horizontal="center" vertical="center"/>
    </xf>
    <xf numFmtId="0" fontId="167" fillId="0" borderId="14" xfId="54" applyFont="1" applyFill="1" applyBorder="1" applyAlignment="1">
      <alignment horizontal="center" vertical="center"/>
    </xf>
    <xf numFmtId="0" fontId="166" fillId="0" borderId="0" xfId="54" applyFont="1" applyBorder="1" applyAlignment="1">
      <alignment horizontal="center" vertical="center"/>
    </xf>
    <xf numFmtId="49" fontId="166" fillId="24" borderId="0" xfId="54" applyNumberFormat="1" applyFont="1" applyFill="1" applyBorder="1" applyAlignment="1" applyProtection="1">
      <alignment horizontal="center" vertical="center"/>
      <protection locked="0"/>
    </xf>
    <xf numFmtId="49" fontId="166" fillId="24" borderId="12" xfId="54" applyNumberFormat="1" applyFont="1" applyFill="1" applyBorder="1" applyAlignment="1" applyProtection="1">
      <alignment horizontal="center" vertical="center"/>
      <protection locked="0"/>
    </xf>
    <xf numFmtId="49" fontId="166" fillId="24" borderId="31" xfId="54" applyNumberFormat="1" applyFont="1" applyFill="1" applyBorder="1" applyAlignment="1" applyProtection="1">
      <alignment horizontal="center" vertical="center"/>
      <protection locked="0"/>
    </xf>
    <xf numFmtId="49" fontId="166" fillId="24" borderId="14" xfId="54" applyNumberFormat="1" applyFont="1" applyFill="1" applyBorder="1" applyAlignment="1" applyProtection="1">
      <alignment horizontal="center" vertical="center"/>
      <protection locked="0"/>
    </xf>
    <xf numFmtId="0" fontId="166" fillId="33" borderId="375" xfId="54" applyFont="1" applyFill="1" applyBorder="1" applyAlignment="1">
      <alignment horizontal="center" vertical="center"/>
    </xf>
    <xf numFmtId="0" fontId="166" fillId="33" borderId="31" xfId="54" applyFont="1" applyFill="1" applyBorder="1" applyAlignment="1">
      <alignment horizontal="center" vertical="center"/>
    </xf>
    <xf numFmtId="0" fontId="168" fillId="0" borderId="28" xfId="54" applyFont="1" applyFill="1" applyBorder="1" applyAlignment="1">
      <alignment vertical="center" wrapText="1"/>
    </xf>
    <xf numFmtId="0" fontId="159" fillId="0" borderId="17" xfId="54" applyFont="1" applyFill="1" applyBorder="1" applyAlignment="1">
      <alignment horizontal="center" vertical="center"/>
    </xf>
    <xf numFmtId="0" fontId="159" fillId="0" borderId="28" xfId="54" applyFont="1" applyFill="1" applyBorder="1" applyAlignment="1">
      <alignment horizontal="center" vertical="center"/>
    </xf>
    <xf numFmtId="0" fontId="159" fillId="0" borderId="18" xfId="54" applyFont="1" applyFill="1" applyBorder="1" applyAlignment="1">
      <alignment horizontal="center" vertical="center"/>
    </xf>
    <xf numFmtId="0" fontId="166" fillId="24" borderId="166" xfId="54" applyFont="1" applyFill="1" applyBorder="1" applyAlignment="1" applyProtection="1">
      <alignment horizontal="center" vertical="center" shrinkToFit="1"/>
      <protection locked="0"/>
    </xf>
    <xf numFmtId="0" fontId="166" fillId="24" borderId="167" xfId="54" applyFont="1" applyFill="1" applyBorder="1" applyAlignment="1" applyProtection="1">
      <alignment horizontal="center" vertical="center" shrinkToFit="1"/>
      <protection locked="0"/>
    </xf>
    <xf numFmtId="0" fontId="166" fillId="24" borderId="20" xfId="54" applyFont="1" applyFill="1" applyBorder="1" applyAlignment="1" applyProtection="1">
      <alignment horizontal="center" vertical="center" shrinkToFit="1"/>
      <protection locked="0"/>
    </xf>
    <xf numFmtId="49" fontId="166" fillId="24" borderId="11" xfId="54" applyNumberFormat="1" applyFont="1" applyFill="1" applyBorder="1" applyAlignment="1" applyProtection="1">
      <alignment horizontal="center" vertical="center"/>
      <protection locked="0"/>
    </xf>
    <xf numFmtId="49" fontId="166" fillId="24" borderId="13" xfId="54" applyNumberFormat="1" applyFont="1" applyFill="1" applyBorder="1" applyAlignment="1" applyProtection="1">
      <alignment horizontal="center" vertical="center"/>
      <protection locked="0"/>
    </xf>
    <xf numFmtId="0" fontId="166" fillId="0" borderId="61" xfId="54" applyFont="1" applyBorder="1" applyAlignment="1">
      <alignment horizontal="center" vertical="center"/>
    </xf>
    <xf numFmtId="0" fontId="166" fillId="0" borderId="22" xfId="54" applyFont="1" applyBorder="1" applyAlignment="1">
      <alignment horizontal="center" vertical="center"/>
    </xf>
    <xf numFmtId="0" fontId="166" fillId="33" borderId="61" xfId="54" applyFont="1" applyFill="1" applyBorder="1" applyAlignment="1">
      <alignment horizontal="center" vertical="center"/>
    </xf>
    <xf numFmtId="184" fontId="0" fillId="0" borderId="45" xfId="0" applyNumberFormat="1" applyBorder="1" applyAlignment="1">
      <alignment horizontal="left" vertical="top" wrapText="1"/>
    </xf>
    <xf numFmtId="184" fontId="0" fillId="0" borderId="46" xfId="0" applyNumberFormat="1" applyBorder="1" applyAlignment="1">
      <alignment horizontal="left" vertical="top" wrapText="1"/>
    </xf>
    <xf numFmtId="184" fontId="0" fillId="0" borderId="47" xfId="0" applyNumberFormat="1" applyBorder="1" applyAlignment="1">
      <alignment horizontal="left" vertical="top" wrapText="1"/>
    </xf>
    <xf numFmtId="184" fontId="0" fillId="0" borderId="37" xfId="0" applyNumberFormat="1" applyBorder="1" applyAlignment="1">
      <alignment horizontal="left" vertical="top" wrapText="1"/>
    </xf>
    <xf numFmtId="184" fontId="0" fillId="0" borderId="0" xfId="0" applyNumberFormat="1" applyBorder="1" applyAlignment="1">
      <alignment horizontal="left" vertical="top" wrapText="1"/>
    </xf>
    <xf numFmtId="184" fontId="0" fillId="0" borderId="36" xfId="0" applyNumberFormat="1" applyBorder="1" applyAlignment="1">
      <alignment horizontal="left" vertical="top" wrapText="1"/>
    </xf>
    <xf numFmtId="184" fontId="0" fillId="0" borderId="50" xfId="0" applyNumberFormat="1" applyBorder="1" applyAlignment="1">
      <alignment horizontal="left" vertical="top" wrapText="1"/>
    </xf>
    <xf numFmtId="184" fontId="0" fillId="0" borderId="52" xfId="0" applyNumberFormat="1" applyBorder="1" applyAlignment="1">
      <alignment horizontal="left" vertical="top" wrapText="1"/>
    </xf>
    <xf numFmtId="184" fontId="0" fillId="0" borderId="53" xfId="0" applyNumberFormat="1" applyBorder="1" applyAlignment="1">
      <alignment horizontal="left" vertical="top" wrapText="1"/>
    </xf>
    <xf numFmtId="0" fontId="0" fillId="0" borderId="52" xfId="0" applyBorder="1" applyAlignment="1">
      <alignment horizontal="center" vertical="center"/>
    </xf>
    <xf numFmtId="0" fontId="0" fillId="0" borderId="5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 fillId="0" borderId="217" xfId="0" applyFont="1" applyBorder="1" applyAlignment="1">
      <alignment horizontal="center" vertical="center"/>
    </xf>
    <xf numFmtId="0" fontId="1" fillId="0" borderId="103" xfId="0" applyFont="1" applyBorder="1" applyAlignment="1">
      <alignment horizontal="center" vertical="center"/>
    </xf>
    <xf numFmtId="0" fontId="1" fillId="0" borderId="218" xfId="0" applyFont="1" applyBorder="1" applyAlignment="1">
      <alignment horizontal="center" vertical="center"/>
    </xf>
    <xf numFmtId="0" fontId="0" fillId="0" borderId="28" xfId="0" applyBorder="1" applyAlignment="1">
      <alignment horizontal="center" vertical="center"/>
    </xf>
    <xf numFmtId="0" fontId="0" fillId="0" borderId="18" xfId="0" applyBorder="1" applyAlignment="1">
      <alignment horizontal="center" vertical="center"/>
    </xf>
    <xf numFmtId="0" fontId="3" fillId="0" borderId="0" xfId="0" applyFont="1" applyAlignment="1">
      <alignment horizontal="center" vertical="center"/>
    </xf>
    <xf numFmtId="0" fontId="1" fillId="0" borderId="27" xfId="0" applyFont="1" applyBorder="1" applyAlignment="1">
      <alignment horizontal="left" vertical="center"/>
    </xf>
    <xf numFmtId="0" fontId="1" fillId="0" borderId="30" xfId="0" applyFont="1" applyBorder="1" applyAlignment="1">
      <alignment horizontal="left" vertical="center"/>
    </xf>
    <xf numFmtId="0" fontId="1" fillId="0" borderId="91" xfId="0" applyFont="1" applyBorder="1" applyAlignment="1">
      <alignment horizontal="center" vertical="center" textRotation="255"/>
    </xf>
    <xf numFmtId="0" fontId="1" fillId="0" borderId="101" xfId="0" applyFont="1" applyBorder="1" applyAlignment="1">
      <alignment horizontal="center" vertical="center" textRotation="255"/>
    </xf>
    <xf numFmtId="0" fontId="1" fillId="0" borderId="99" xfId="0" applyFont="1" applyBorder="1" applyAlignment="1">
      <alignment horizontal="center" vertical="center" textRotation="255"/>
    </xf>
    <xf numFmtId="0" fontId="0" fillId="0" borderId="0" xfId="0" applyBorder="1" applyAlignment="1">
      <alignment horizontal="center" vertical="center"/>
    </xf>
    <xf numFmtId="0" fontId="84" fillId="0" borderId="0" xfId="55" applyFont="1" applyAlignment="1">
      <alignment horizontal="left" vertical="center"/>
    </xf>
    <xf numFmtId="0" fontId="6" fillId="0" borderId="279" xfId="55" applyFont="1" applyBorder="1" applyAlignment="1">
      <alignment horizontal="center" vertical="center"/>
    </xf>
    <xf numFmtId="0" fontId="6" fillId="0" borderId="281" xfId="55" applyFont="1" applyBorder="1" applyAlignment="1">
      <alignment horizontal="center" vertical="center"/>
    </xf>
    <xf numFmtId="0" fontId="6" fillId="0" borderId="280" xfId="55" applyFont="1" applyBorder="1" applyAlignment="1">
      <alignment horizontal="center" vertical="center"/>
    </xf>
    <xf numFmtId="0" fontId="6" fillId="0" borderId="15" xfId="55" applyFont="1" applyBorder="1" applyAlignment="1">
      <alignment horizontal="center" vertical="center"/>
    </xf>
    <xf numFmtId="0" fontId="6" fillId="0" borderId="113" xfId="55" applyFont="1" applyBorder="1" applyAlignment="1">
      <alignment horizontal="center" vertical="center" wrapText="1"/>
    </xf>
    <xf numFmtId="0" fontId="6" fillId="0" borderId="27" xfId="55" applyFont="1" applyBorder="1" applyAlignment="1">
      <alignment horizontal="center" vertical="center" wrapText="1"/>
    </xf>
    <xf numFmtId="0" fontId="6" fillId="0" borderId="165" xfId="55" applyFont="1" applyBorder="1" applyAlignment="1">
      <alignment horizontal="center" vertical="center"/>
    </xf>
    <xf numFmtId="0" fontId="6" fillId="0" borderId="11" xfId="55" applyFont="1" applyBorder="1" applyAlignment="1">
      <alignment horizontal="center" vertical="center"/>
    </xf>
    <xf numFmtId="0" fontId="1" fillId="0" borderId="340" xfId="55" applyBorder="1" applyAlignment="1">
      <alignment horizontal="center" vertical="center"/>
    </xf>
    <xf numFmtId="0" fontId="1" fillId="0" borderId="341" xfId="55" applyBorder="1" applyAlignment="1">
      <alignment horizontal="center" vertical="center"/>
    </xf>
    <xf numFmtId="0" fontId="1" fillId="0" borderId="342" xfId="55" applyBorder="1" applyAlignment="1">
      <alignment horizontal="center" vertical="center"/>
    </xf>
    <xf numFmtId="0" fontId="6" fillId="0" borderId="291" xfId="55" applyFont="1" applyFill="1" applyBorder="1" applyAlignment="1">
      <alignment horizontal="center" vertical="center"/>
    </xf>
    <xf numFmtId="0" fontId="6" fillId="0" borderId="292" xfId="55" applyFont="1" applyFill="1" applyBorder="1" applyAlignment="1">
      <alignment horizontal="center" vertical="center"/>
    </xf>
    <xf numFmtId="0" fontId="6" fillId="0" borderId="292" xfId="55" applyFont="1" applyFill="1" applyBorder="1" applyAlignment="1">
      <alignment horizontal="center" vertical="center" wrapText="1"/>
    </xf>
    <xf numFmtId="0" fontId="6" fillId="0" borderId="343" xfId="55" applyFont="1" applyFill="1" applyBorder="1" applyAlignment="1">
      <alignment horizontal="center" vertical="center" wrapText="1"/>
    </xf>
    <xf numFmtId="0" fontId="6" fillId="0" borderId="33" xfId="55" applyFont="1" applyBorder="1" applyAlignment="1">
      <alignment horizontal="center" vertical="center"/>
    </xf>
    <xf numFmtId="0" fontId="6" fillId="0" borderId="282" xfId="55" applyFont="1" applyBorder="1" applyAlignment="1">
      <alignment vertical="center" textRotation="255"/>
    </xf>
    <xf numFmtId="0" fontId="6" fillId="0" borderId="286" xfId="55" applyFont="1" applyBorder="1" applyAlignment="1">
      <alignment vertical="center" textRotation="255"/>
    </xf>
    <xf numFmtId="0" fontId="6" fillId="0" borderId="289" xfId="55" applyFont="1" applyBorder="1" applyAlignment="1">
      <alignment vertical="center" textRotation="255"/>
    </xf>
    <xf numFmtId="188" fontId="1" fillId="36" borderId="283" xfId="55" applyNumberFormat="1" applyFill="1" applyBorder="1" applyAlignment="1">
      <alignment horizontal="center" vertical="center"/>
    </xf>
    <xf numFmtId="188" fontId="1" fillId="36" borderId="284" xfId="55" applyNumberFormat="1" applyFill="1" applyBorder="1" applyAlignment="1">
      <alignment horizontal="center" vertical="center"/>
    </xf>
    <xf numFmtId="188" fontId="1" fillId="36" borderId="345" xfId="55" applyNumberFormat="1" applyFill="1" applyBorder="1" applyAlignment="1">
      <alignment horizontal="center" vertical="center"/>
    </xf>
    <xf numFmtId="188" fontId="1" fillId="36" borderId="161" xfId="55" applyNumberFormat="1" applyFill="1" applyBorder="1" applyAlignment="1">
      <alignment horizontal="center" vertical="center"/>
    </xf>
    <xf numFmtId="188" fontId="1" fillId="36" borderId="287" xfId="55" applyNumberFormat="1" applyFill="1" applyBorder="1" applyAlignment="1">
      <alignment horizontal="center" vertical="center"/>
    </xf>
    <xf numFmtId="188" fontId="1" fillId="36" borderId="214" xfId="55" applyNumberFormat="1" applyFill="1" applyBorder="1" applyAlignment="1">
      <alignment horizontal="center" vertical="center"/>
    </xf>
    <xf numFmtId="188" fontId="1" fillId="36" borderId="291" xfId="55" applyNumberFormat="1" applyFill="1" applyBorder="1" applyAlignment="1">
      <alignment horizontal="center" vertical="center"/>
    </xf>
    <xf numFmtId="188" fontId="1" fillId="36" borderId="292" xfId="55" applyNumberFormat="1" applyFill="1" applyBorder="1" applyAlignment="1">
      <alignment horizontal="center" vertical="center"/>
    </xf>
    <xf numFmtId="188" fontId="1" fillId="36" borderId="343" xfId="55" applyNumberFormat="1" applyFill="1" applyBorder="1" applyAlignment="1">
      <alignment horizontal="center" vertical="center"/>
    </xf>
    <xf numFmtId="0" fontId="6" fillId="0" borderId="294" xfId="55" applyFont="1" applyBorder="1" applyAlignment="1">
      <alignment horizontal="center" vertical="center" textRotation="255"/>
    </xf>
    <xf numFmtId="0" fontId="13" fillId="0" borderId="0" xfId="55" applyFont="1" applyAlignment="1">
      <alignment horizontal="right" vertical="center"/>
    </xf>
    <xf numFmtId="0" fontId="1" fillId="0" borderId="0" xfId="55" applyBorder="1" applyAlignment="1">
      <alignment horizontal="center" vertical="top"/>
    </xf>
    <xf numFmtId="180" fontId="1" fillId="36" borderId="298" xfId="55" applyNumberFormat="1" applyFill="1" applyBorder="1" applyAlignment="1">
      <alignment horizontal="center" vertical="center"/>
    </xf>
    <xf numFmtId="180" fontId="1" fillId="36" borderId="299" xfId="55" applyNumberFormat="1" applyFill="1" applyBorder="1" applyAlignment="1">
      <alignment horizontal="center" vertical="center"/>
    </xf>
    <xf numFmtId="180" fontId="1" fillId="36" borderId="300" xfId="55" applyNumberFormat="1" applyFill="1" applyBorder="1" applyAlignment="1">
      <alignment horizontal="center" vertical="center"/>
    </xf>
    <xf numFmtId="0" fontId="90" fillId="0" borderId="311" xfId="56" applyFont="1" applyBorder="1" applyAlignment="1">
      <alignment horizontal="left"/>
    </xf>
    <xf numFmtId="0" fontId="90" fillId="0" borderId="312" xfId="56" applyFont="1" applyBorder="1" applyAlignment="1">
      <alignment horizontal="left"/>
    </xf>
    <xf numFmtId="0" fontId="90" fillId="0" borderId="313" xfId="56" applyFont="1" applyBorder="1" applyAlignment="1">
      <alignment horizontal="left"/>
    </xf>
    <xf numFmtId="0" fontId="13" fillId="0" borderId="52" xfId="55" applyFont="1" applyBorder="1" applyAlignment="1">
      <alignment horizontal="left"/>
    </xf>
    <xf numFmtId="0" fontId="13" fillId="0" borderId="0" xfId="55" applyFont="1" applyBorder="1" applyAlignment="1">
      <alignment horizontal="left" wrapText="1"/>
    </xf>
    <xf numFmtId="0" fontId="13" fillId="0" borderId="0" xfId="55" applyFont="1" applyBorder="1" applyAlignment="1">
      <alignment horizontal="left"/>
    </xf>
    <xf numFmtId="0" fontId="102" fillId="0" borderId="0" xfId="56" applyFont="1" applyAlignment="1">
      <alignment horizontal="center"/>
    </xf>
    <xf numFmtId="0" fontId="102" fillId="0" borderId="45" xfId="56" applyFont="1" applyBorder="1" applyAlignment="1">
      <alignment horizontal="center"/>
    </xf>
    <xf numFmtId="0" fontId="102" fillId="0" borderId="46" xfId="56" applyFont="1" applyBorder="1" applyAlignment="1">
      <alignment horizontal="center"/>
    </xf>
    <xf numFmtId="0" fontId="102" fillId="0" borderId="302" xfId="56" applyFont="1" applyBorder="1" applyAlignment="1">
      <alignment horizontal="center"/>
    </xf>
    <xf numFmtId="0" fontId="102" fillId="0" borderId="305" xfId="56" applyFont="1" applyBorder="1" applyAlignment="1">
      <alignment horizontal="center"/>
    </xf>
    <xf numFmtId="0" fontId="102" fillId="0" borderId="197" xfId="56" applyFont="1" applyBorder="1" applyAlignment="1">
      <alignment horizontal="center"/>
    </xf>
    <xf numFmtId="0" fontId="102" fillId="0" borderId="198" xfId="56" applyFont="1" applyBorder="1" applyAlignment="1">
      <alignment horizontal="center"/>
    </xf>
    <xf numFmtId="0" fontId="90" fillId="0" borderId="46" xfId="56" applyFont="1" applyBorder="1" applyAlignment="1">
      <alignment horizontal="center" vertical="center"/>
    </xf>
    <xf numFmtId="0" fontId="90" fillId="0" borderId="306" xfId="56" applyFont="1" applyBorder="1" applyAlignment="1">
      <alignment horizontal="center" vertical="center"/>
    </xf>
    <xf numFmtId="0" fontId="92" fillId="0" borderId="46" xfId="56" applyFont="1" applyBorder="1" applyAlignment="1">
      <alignment horizontal="center"/>
    </xf>
    <xf numFmtId="0" fontId="92" fillId="0" borderId="172" xfId="56" applyFont="1" applyBorder="1" applyAlignment="1">
      <alignment horizontal="center"/>
    </xf>
    <xf numFmtId="0" fontId="90" fillId="0" borderId="46" xfId="56" applyFont="1" applyBorder="1" applyAlignment="1">
      <alignment horizontal="center" vertical="center" wrapText="1"/>
    </xf>
    <xf numFmtId="0" fontId="90" fillId="0" borderId="197" xfId="56" applyFont="1" applyBorder="1" applyAlignment="1">
      <alignment horizontal="center" vertical="center"/>
    </xf>
    <xf numFmtId="0" fontId="92" fillId="0" borderId="303" xfId="56" applyFont="1" applyBorder="1" applyAlignment="1">
      <alignment horizontal="center"/>
    </xf>
    <xf numFmtId="0" fontId="92" fillId="0" borderId="304" xfId="56" applyFont="1" applyBorder="1" applyAlignment="1">
      <alignment horizontal="center"/>
    </xf>
    <xf numFmtId="176" fontId="1" fillId="40" borderId="11" xfId="47" applyNumberFormat="1" applyFill="1" applyBorder="1" applyAlignment="1">
      <alignment horizontal="distributed"/>
    </xf>
    <xf numFmtId="176" fontId="1" fillId="40" borderId="0" xfId="47" applyNumberFormat="1" applyFill="1" applyBorder="1" applyAlignment="1">
      <alignment horizontal="distributed"/>
    </xf>
    <xf numFmtId="176" fontId="1" fillId="40" borderId="12" xfId="47" applyNumberFormat="1" applyFill="1" applyBorder="1" applyAlignment="1">
      <alignment horizontal="distributed"/>
    </xf>
    <xf numFmtId="176" fontId="0" fillId="40" borderId="17" xfId="47" applyNumberFormat="1" applyFont="1" applyFill="1" applyBorder="1" applyAlignment="1">
      <alignment horizontal="center" vertical="center"/>
    </xf>
    <xf numFmtId="176" fontId="1" fillId="40" borderId="28" xfId="47" applyNumberFormat="1" applyFill="1" applyBorder="1" applyAlignment="1">
      <alignment horizontal="center" vertical="center"/>
    </xf>
    <xf numFmtId="176" fontId="1" fillId="40" borderId="18" xfId="47" applyNumberFormat="1" applyFill="1" applyBorder="1" applyAlignment="1">
      <alignment horizontal="center" vertical="center"/>
    </xf>
    <xf numFmtId="176" fontId="55" fillId="0" borderId="0" xfId="47" applyNumberFormat="1" applyFont="1" applyFill="1" applyAlignment="1">
      <alignment horizontal="center" vertical="center"/>
    </xf>
    <xf numFmtId="176" fontId="0" fillId="0" borderId="32" xfId="47" applyNumberFormat="1" applyFont="1" applyBorder="1" applyAlignment="1">
      <alignment horizontal="distributed"/>
    </xf>
    <xf numFmtId="176" fontId="0" fillId="0" borderId="33" xfId="47" applyNumberFormat="1" applyFont="1" applyBorder="1" applyAlignment="1">
      <alignment horizontal="distributed"/>
    </xf>
    <xf numFmtId="176" fontId="0" fillId="0" borderId="34" xfId="47" applyNumberFormat="1" applyFont="1" applyBorder="1" applyAlignment="1">
      <alignment horizontal="distributed"/>
    </xf>
    <xf numFmtId="176" fontId="1" fillId="0" borderId="91" xfId="47" applyNumberFormat="1" applyFont="1" applyBorder="1" applyAlignment="1">
      <alignment horizontal="distributed" vertical="center" wrapText="1"/>
    </xf>
    <xf numFmtId="0" fontId="0" fillId="0" borderId="101" xfId="0" applyBorder="1" applyAlignment="1">
      <alignment horizontal="distributed" vertical="center" wrapText="1"/>
    </xf>
    <xf numFmtId="176" fontId="1" fillId="0" borderId="11" xfId="47" applyNumberFormat="1" applyBorder="1" applyAlignment="1">
      <alignment horizontal="distributed"/>
    </xf>
    <xf numFmtId="176" fontId="1" fillId="0" borderId="0" xfId="47" applyNumberFormat="1" applyBorder="1" applyAlignment="1">
      <alignment horizontal="distributed"/>
    </xf>
    <xf numFmtId="176" fontId="1" fillId="0" borderId="12" xfId="47" applyNumberFormat="1" applyBorder="1" applyAlignment="1">
      <alignment horizontal="distributed"/>
    </xf>
    <xf numFmtId="0" fontId="17" fillId="32" borderId="31" xfId="47" applyNumberFormat="1" applyFont="1" applyFill="1" applyBorder="1" applyAlignment="1">
      <alignment vertical="center"/>
    </xf>
    <xf numFmtId="0" fontId="0" fillId="32" borderId="31" xfId="0" applyFill="1" applyBorder="1" applyAlignment="1">
      <alignment vertical="center"/>
    </xf>
    <xf numFmtId="0" fontId="0" fillId="32" borderId="14" xfId="0" applyFill="1" applyBorder="1" applyAlignment="1">
      <alignment vertical="center"/>
    </xf>
    <xf numFmtId="0" fontId="17" fillId="32" borderId="28" xfId="47" applyNumberFormat="1" applyFont="1" applyFill="1" applyBorder="1" applyAlignment="1">
      <alignment vertical="center"/>
    </xf>
    <xf numFmtId="0" fontId="0" fillId="32" borderId="28" xfId="0" applyFill="1" applyBorder="1" applyAlignment="1">
      <alignment vertical="center"/>
    </xf>
    <xf numFmtId="0" fontId="0" fillId="32" borderId="18" xfId="0" applyFill="1" applyBorder="1" applyAlignment="1">
      <alignment vertical="center"/>
    </xf>
    <xf numFmtId="176" fontId="83" fillId="0" borderId="0" xfId="47" applyNumberFormat="1" applyFont="1" applyAlignment="1">
      <alignment horizontal="left" vertical="center" wrapText="1"/>
    </xf>
    <xf numFmtId="176" fontId="83" fillId="0" borderId="0" xfId="47" applyNumberFormat="1" applyFont="1" applyAlignment="1">
      <alignment horizontal="left" vertical="top" wrapText="1"/>
    </xf>
    <xf numFmtId="176" fontId="125" fillId="38" borderId="0" xfId="47" applyNumberFormat="1" applyFont="1" applyFill="1" applyAlignment="1">
      <alignment horizontal="left" vertical="center" wrapText="1"/>
    </xf>
    <xf numFmtId="176" fontId="0" fillId="40" borderId="32" xfId="47" applyNumberFormat="1" applyFont="1" applyFill="1" applyBorder="1" applyAlignment="1">
      <alignment horizontal="distributed"/>
    </xf>
    <xf numFmtId="176" fontId="0" fillId="40" borderId="33" xfId="47" applyNumberFormat="1" applyFont="1" applyFill="1" applyBorder="1" applyAlignment="1">
      <alignment horizontal="distributed"/>
    </xf>
    <xf numFmtId="176" fontId="0" fillId="40" borderId="34" xfId="47" applyNumberFormat="1" applyFont="1" applyFill="1" applyBorder="1" applyAlignment="1">
      <alignment horizontal="distributed"/>
    </xf>
    <xf numFmtId="176" fontId="1" fillId="40" borderId="91" xfId="47" applyNumberFormat="1" applyFont="1" applyFill="1" applyBorder="1" applyAlignment="1">
      <alignment horizontal="distributed" vertical="center" wrapText="1"/>
    </xf>
    <xf numFmtId="0" fontId="0" fillId="40" borderId="101" xfId="0" applyFill="1" applyBorder="1" applyAlignment="1">
      <alignment horizontal="distributed" vertical="center" wrapText="1"/>
    </xf>
    <xf numFmtId="176" fontId="83" fillId="38" borderId="0" xfId="47" applyNumberFormat="1" applyFont="1" applyFill="1" applyAlignment="1">
      <alignment horizontal="left" vertical="center" wrapText="1"/>
    </xf>
    <xf numFmtId="0" fontId="0" fillId="38" borderId="0" xfId="0" applyFill="1" applyAlignment="1">
      <alignment vertical="center"/>
    </xf>
    <xf numFmtId="0" fontId="17" fillId="0" borderId="31" xfId="47" applyNumberFormat="1" applyFont="1" applyFill="1" applyBorder="1" applyAlignment="1">
      <alignment vertical="center"/>
    </xf>
    <xf numFmtId="176" fontId="1" fillId="0" borderId="32" xfId="47" applyNumberFormat="1" applyFont="1" applyBorder="1" applyAlignment="1">
      <alignment horizontal="distributed"/>
    </xf>
    <xf numFmtId="176" fontId="1" fillId="0" borderId="33" xfId="47" applyNumberFormat="1" applyFont="1" applyBorder="1" applyAlignment="1">
      <alignment horizontal="distributed"/>
    </xf>
    <xf numFmtId="176" fontId="1" fillId="0" borderId="34" xfId="47" applyNumberFormat="1" applyFont="1" applyBorder="1" applyAlignment="1">
      <alignment horizontal="distributed"/>
    </xf>
    <xf numFmtId="176" fontId="0" fillId="0" borderId="10" xfId="47" applyNumberFormat="1"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176" fontId="0" fillId="0" borderId="27" xfId="47" applyNumberFormat="1" applyFont="1" applyBorder="1" applyAlignment="1">
      <alignment horizontal="center" vertical="center" wrapText="1"/>
    </xf>
    <xf numFmtId="176" fontId="1" fillId="0" borderId="17" xfId="47" applyNumberFormat="1" applyBorder="1" applyAlignment="1">
      <alignment horizontal="right" vertical="center"/>
    </xf>
    <xf numFmtId="176" fontId="1" fillId="0" borderId="18" xfId="47" applyNumberFormat="1" applyBorder="1" applyAlignment="1">
      <alignment horizontal="right" vertical="center"/>
    </xf>
    <xf numFmtId="0" fontId="21" fillId="0" borderId="27" xfId="0" applyFont="1" applyFill="1" applyBorder="1" applyAlignment="1">
      <alignment horizontal="center" vertical="center" wrapText="1" shrinkToFit="1"/>
    </xf>
    <xf numFmtId="0" fontId="21" fillId="0" borderId="30" xfId="0" applyFont="1" applyFill="1" applyBorder="1" applyAlignment="1">
      <alignment horizontal="center" vertical="center" shrinkToFit="1"/>
    </xf>
    <xf numFmtId="0" fontId="21" fillId="0" borderId="0" xfId="59" applyFont="1" applyFill="1" applyBorder="1" applyAlignment="1">
      <alignment horizontal="center" vertical="center"/>
    </xf>
    <xf numFmtId="0" fontId="21" fillId="0" borderId="29" xfId="59" applyFont="1" applyFill="1" applyBorder="1" applyAlignment="1">
      <alignment horizontal="center" vertical="center"/>
    </xf>
    <xf numFmtId="0" fontId="17" fillId="0" borderId="30" xfId="59" applyFont="1" applyFill="1" applyBorder="1" applyAlignment="1">
      <alignment horizontal="center" vertical="center"/>
    </xf>
    <xf numFmtId="0" fontId="21" fillId="0" borderId="10" xfId="59" applyFont="1" applyFill="1" applyBorder="1" applyAlignment="1">
      <alignment horizontal="center" vertical="center"/>
    </xf>
    <xf numFmtId="0" fontId="21" fillId="0" borderId="13" xfId="59" applyFont="1" applyFill="1" applyBorder="1" applyAlignment="1">
      <alignment horizontal="center" vertical="center"/>
    </xf>
    <xf numFmtId="0" fontId="21" fillId="0" borderId="15" xfId="59" applyFont="1" applyFill="1" applyBorder="1" applyAlignment="1">
      <alignment horizontal="center" vertical="center"/>
    </xf>
    <xf numFmtId="0" fontId="21" fillId="0" borderId="14" xfId="59" applyFont="1" applyFill="1" applyBorder="1" applyAlignment="1">
      <alignment horizontal="center" vertical="center"/>
    </xf>
    <xf numFmtId="0" fontId="21" fillId="0" borderId="375" xfId="59" applyFont="1" applyFill="1" applyBorder="1" applyAlignment="1">
      <alignment horizontal="center" vertical="center"/>
    </xf>
    <xf numFmtId="0" fontId="21" fillId="0" borderId="31" xfId="59" applyFont="1" applyFill="1" applyBorder="1" applyAlignment="1">
      <alignment horizontal="center" vertical="center"/>
    </xf>
    <xf numFmtId="0" fontId="21" fillId="0" borderId="227" xfId="0" applyFont="1" applyFill="1" applyBorder="1" applyAlignment="1">
      <alignment horizontal="center" vertical="center"/>
    </xf>
    <xf numFmtId="0" fontId="21" fillId="0" borderId="229" xfId="0" applyFont="1" applyFill="1" applyBorder="1" applyAlignment="1">
      <alignment horizontal="center" vertical="center"/>
    </xf>
    <xf numFmtId="0" fontId="21" fillId="0" borderId="27" xfId="0" applyFont="1" applyFill="1" applyBorder="1" applyAlignment="1">
      <alignment horizontal="center" vertical="center"/>
    </xf>
    <xf numFmtId="0" fontId="21" fillId="0" borderId="30" xfId="0" applyFont="1" applyFill="1" applyBorder="1" applyAlignment="1">
      <alignment horizontal="center" vertical="center"/>
    </xf>
    <xf numFmtId="0" fontId="21" fillId="0" borderId="13" xfId="59" applyFont="1" applyFill="1" applyBorder="1" applyAlignment="1">
      <alignment horizontal="distributed" vertical="center" shrinkToFit="1"/>
    </xf>
    <xf numFmtId="0" fontId="17" fillId="0" borderId="14" xfId="59" applyFont="1" applyFill="1" applyBorder="1" applyAlignment="1">
      <alignment horizontal="distributed" vertical="center" shrinkToFit="1"/>
    </xf>
    <xf numFmtId="0" fontId="21" fillId="24" borderId="17" xfId="59" applyFont="1" applyFill="1" applyBorder="1" applyAlignment="1">
      <alignment horizontal="left" vertical="center"/>
    </xf>
    <xf numFmtId="0" fontId="21" fillId="24" borderId="18" xfId="59" applyFont="1" applyFill="1" applyBorder="1" applyAlignment="1">
      <alignment horizontal="left" vertical="center"/>
    </xf>
    <xf numFmtId="0" fontId="21" fillId="0" borderId="27" xfId="59" applyFont="1" applyFill="1" applyBorder="1" applyAlignment="1">
      <alignment horizontal="distributed" vertical="center"/>
    </xf>
    <xf numFmtId="0" fontId="21" fillId="0" borderId="30" xfId="59" applyFont="1" applyFill="1" applyBorder="1" applyAlignment="1">
      <alignment horizontal="distributed" vertical="center"/>
    </xf>
    <xf numFmtId="0" fontId="21" fillId="0" borderId="19" xfId="59" applyFont="1" applyFill="1" applyBorder="1" applyAlignment="1">
      <alignment horizontal="center" vertical="center" textRotation="255"/>
    </xf>
    <xf numFmtId="0" fontId="21" fillId="0" borderId="11" xfId="59" applyFont="1" applyFill="1" applyBorder="1" applyAlignment="1">
      <alignment horizontal="center" vertical="center"/>
    </xf>
    <xf numFmtId="176" fontId="21" fillId="0" borderId="15" xfId="59" applyNumberFormat="1" applyFont="1" applyFill="1" applyBorder="1" applyAlignment="1">
      <alignment vertical="center" shrinkToFit="1"/>
    </xf>
    <xf numFmtId="0" fontId="0" fillId="0" borderId="12" xfId="0" applyBorder="1" applyAlignment="1">
      <alignment vertical="center" shrinkToFit="1"/>
    </xf>
    <xf numFmtId="0" fontId="0" fillId="0" borderId="14" xfId="0" applyBorder="1" applyAlignment="1">
      <alignment vertical="center" shrinkToFit="1"/>
    </xf>
    <xf numFmtId="0" fontId="97" fillId="0" borderId="27" xfId="59" applyFont="1" applyFill="1" applyBorder="1" applyAlignment="1">
      <alignment horizontal="distributed" vertical="center"/>
    </xf>
    <xf numFmtId="0" fontId="97" fillId="0" borderId="30" xfId="59" applyFont="1" applyFill="1" applyBorder="1" applyAlignment="1">
      <alignment horizontal="distributed" vertical="center"/>
    </xf>
    <xf numFmtId="0" fontId="21" fillId="24" borderId="376" xfId="59" applyFont="1" applyFill="1" applyBorder="1" applyAlignment="1">
      <alignment horizontal="left" vertical="center"/>
    </xf>
    <xf numFmtId="0" fontId="21" fillId="24" borderId="290" xfId="59" applyFont="1" applyFill="1" applyBorder="1" applyAlignment="1">
      <alignment horizontal="left" vertical="center"/>
    </xf>
    <xf numFmtId="0" fontId="17" fillId="0" borderId="158" xfId="59" applyFont="1" applyFill="1" applyBorder="1" applyAlignment="1">
      <alignment horizontal="distributed" vertical="center"/>
    </xf>
    <xf numFmtId="0" fontId="21" fillId="0" borderId="193" xfId="59" applyFont="1" applyFill="1" applyBorder="1" applyAlignment="1">
      <alignment horizontal="center" vertical="center"/>
    </xf>
    <xf numFmtId="0" fontId="21" fillId="0" borderId="18" xfId="59" applyFont="1" applyFill="1" applyBorder="1" applyAlignment="1">
      <alignment horizontal="center" vertical="center"/>
    </xf>
    <xf numFmtId="0" fontId="21" fillId="0" borderId="27" xfId="59" applyFont="1" applyFill="1" applyBorder="1" applyAlignment="1">
      <alignment horizontal="center" vertical="center"/>
    </xf>
    <xf numFmtId="0" fontId="17" fillId="0" borderId="13" xfId="59" applyFont="1" applyFill="1" applyBorder="1" applyAlignment="1">
      <alignment horizontal="center" vertical="center"/>
    </xf>
    <xf numFmtId="0" fontId="17" fillId="0" borderId="14" xfId="59" applyFont="1" applyFill="1" applyBorder="1" applyAlignment="1">
      <alignment horizontal="center" vertical="center"/>
    </xf>
    <xf numFmtId="0" fontId="50" fillId="0" borderId="0" xfId="59" applyFont="1" applyFill="1" applyAlignment="1">
      <alignment horizontal="center" vertical="center"/>
    </xf>
    <xf numFmtId="0" fontId="21" fillId="0" borderId="31" xfId="59" applyFont="1" applyFill="1" applyBorder="1" applyAlignment="1">
      <alignment vertical="center"/>
    </xf>
    <xf numFmtId="0" fontId="21" fillId="0" borderId="17" xfId="59" applyFont="1" applyFill="1" applyBorder="1" applyAlignment="1">
      <alignment horizontal="center" vertical="center" justifyLastLine="1"/>
    </xf>
    <xf numFmtId="0" fontId="21" fillId="0" borderId="18" xfId="59" applyFont="1" applyFill="1" applyBorder="1" applyAlignment="1">
      <alignment horizontal="center" vertical="center" justifyLastLine="1"/>
    </xf>
    <xf numFmtId="0" fontId="21" fillId="0" borderId="28" xfId="59" applyFont="1" applyFill="1" applyBorder="1" applyAlignment="1">
      <alignment horizontal="center" vertical="center" justifyLastLine="1"/>
    </xf>
    <xf numFmtId="0" fontId="17" fillId="0" borderId="29" xfId="59" applyFont="1" applyFill="1" applyBorder="1" applyAlignment="1">
      <alignment horizontal="center"/>
    </xf>
    <xf numFmtId="0" fontId="17" fillId="0" borderId="30" xfId="59" applyFont="1" applyFill="1" applyBorder="1" applyAlignment="1">
      <alignment horizontal="center"/>
    </xf>
    <xf numFmtId="0" fontId="20" fillId="0" borderId="27" xfId="46" applyFont="1" applyFill="1" applyBorder="1" applyAlignment="1" applyProtection="1">
      <alignment horizontal="center" vertical="center" wrapText="1"/>
    </xf>
    <xf numFmtId="0" fontId="20" fillId="0" borderId="29" xfId="46" applyFont="1" applyFill="1" applyBorder="1" applyAlignment="1" applyProtection="1">
      <alignment horizontal="center" vertical="center" wrapText="1"/>
    </xf>
    <xf numFmtId="0" fontId="20" fillId="0" borderId="30" xfId="46" applyFont="1" applyFill="1" applyBorder="1" applyAlignment="1" applyProtection="1">
      <alignment horizontal="center" vertical="center" wrapText="1"/>
    </xf>
    <xf numFmtId="0" fontId="20" fillId="0" borderId="17" xfId="46" applyFont="1" applyFill="1" applyBorder="1" applyAlignment="1" applyProtection="1">
      <alignment horizontal="center" vertical="center" wrapText="1"/>
    </xf>
    <xf numFmtId="0" fontId="20" fillId="0" borderId="28" xfId="46" applyFont="1" applyFill="1" applyBorder="1" applyAlignment="1" applyProtection="1">
      <alignment horizontal="center" vertical="center" wrapText="1"/>
    </xf>
    <xf numFmtId="0" fontId="17" fillId="0" borderId="186" xfId="46" applyFill="1" applyBorder="1" applyAlignment="1" applyProtection="1">
      <alignment horizontal="center" vertical="center" wrapText="1"/>
    </xf>
    <xf numFmtId="0" fontId="20" fillId="0" borderId="18" xfId="46" applyFont="1" applyFill="1" applyBorder="1" applyAlignment="1" applyProtection="1">
      <alignment horizontal="center" vertical="center" wrapText="1"/>
    </xf>
    <xf numFmtId="0" fontId="20" fillId="0" borderId="54" xfId="46" applyFont="1" applyFill="1" applyBorder="1" applyAlignment="1" applyProtection="1">
      <alignment horizontal="center" wrapText="1"/>
    </xf>
    <xf numFmtId="0" fontId="20" fillId="0" borderId="10" xfId="46" applyFont="1" applyFill="1" applyBorder="1" applyAlignment="1" applyProtection="1">
      <alignment horizontal="center" vertical="center" wrapText="1"/>
    </xf>
    <xf numFmtId="0" fontId="20" fillId="0" borderId="11" xfId="46" applyFont="1" applyFill="1" applyBorder="1" applyAlignment="1" applyProtection="1">
      <alignment horizontal="center" vertical="center" wrapText="1"/>
    </xf>
    <xf numFmtId="0" fontId="20" fillId="0" borderId="13" xfId="46" applyFont="1" applyFill="1" applyBorder="1" applyAlignment="1" applyProtection="1">
      <alignment horizontal="center" vertical="center" wrapText="1"/>
    </xf>
    <xf numFmtId="0" fontId="24" fillId="0" borderId="17" xfId="46" applyFont="1" applyFill="1" applyBorder="1" applyAlignment="1" applyProtection="1">
      <alignment horizontal="center" vertical="center"/>
    </xf>
    <xf numFmtId="0" fontId="24" fillId="0" borderId="18" xfId="46" applyFont="1" applyFill="1" applyBorder="1" applyAlignment="1" applyProtection="1">
      <alignment horizontal="center" vertical="center"/>
    </xf>
    <xf numFmtId="0" fontId="106" fillId="0" borderId="0" xfId="46" applyFont="1" applyFill="1" applyAlignment="1" applyProtection="1">
      <alignment horizontal="right" shrinkToFit="1"/>
    </xf>
    <xf numFmtId="38" fontId="51" fillId="0" borderId="0" xfId="46" applyNumberFormat="1" applyFont="1" applyFill="1" applyAlignment="1" applyProtection="1">
      <alignment horizontal="right" shrinkToFit="1"/>
    </xf>
    <xf numFmtId="0" fontId="51" fillId="0" borderId="0" xfId="46" applyFont="1" applyFill="1" applyAlignment="1">
      <alignment horizontal="right" shrinkToFit="1"/>
    </xf>
    <xf numFmtId="189" fontId="51" fillId="0" borderId="0" xfId="46" applyNumberFormat="1" applyFont="1" applyFill="1" applyAlignment="1" applyProtection="1">
      <alignment horizontal="center" shrinkToFit="1"/>
    </xf>
    <xf numFmtId="189" fontId="51" fillId="0" borderId="0" xfId="46" applyNumberFormat="1" applyFont="1" applyFill="1" applyAlignment="1">
      <alignment shrinkToFit="1"/>
    </xf>
    <xf numFmtId="0" fontId="52" fillId="0" borderId="17" xfId="46" applyFont="1" applyFill="1" applyBorder="1" applyAlignment="1" applyProtection="1">
      <alignment horizontal="center" vertical="center"/>
    </xf>
    <xf numFmtId="0" fontId="52" fillId="0" borderId="28" xfId="46" applyFont="1" applyFill="1" applyBorder="1" applyAlignment="1" applyProtection="1">
      <alignment horizontal="center" vertical="center"/>
    </xf>
    <xf numFmtId="0" fontId="52" fillId="0" borderId="18" xfId="46" applyFont="1" applyFill="1" applyBorder="1" applyAlignment="1" applyProtection="1">
      <alignment horizontal="center" vertical="center"/>
    </xf>
    <xf numFmtId="0" fontId="17" fillId="0" borderId="0" xfId="46" applyFill="1" applyBorder="1" applyAlignment="1" applyProtection="1">
      <alignment vertical="center"/>
    </xf>
    <xf numFmtId="0" fontId="58" fillId="0" borderId="11" xfId="46" applyFont="1" applyFill="1" applyBorder="1" applyAlignment="1" applyProtection="1">
      <alignment horizontal="center" vertical="center" wrapText="1"/>
    </xf>
    <xf numFmtId="0" fontId="58" fillId="0" borderId="13" xfId="46" applyFont="1" applyFill="1" applyBorder="1" applyAlignment="1" applyProtection="1">
      <alignment horizontal="center" vertical="center" wrapText="1"/>
    </xf>
    <xf numFmtId="0" fontId="22" fillId="0" borderId="221" xfId="46" applyFont="1" applyFill="1" applyBorder="1" applyAlignment="1" applyProtection="1">
      <alignment horizontal="center" vertical="center" wrapText="1"/>
    </xf>
    <xf numFmtId="0" fontId="22" fillId="0" borderId="29" xfId="46" applyFont="1" applyFill="1" applyBorder="1" applyAlignment="1" applyProtection="1">
      <alignment horizontal="center" vertical="center" wrapText="1"/>
    </xf>
    <xf numFmtId="0" fontId="17" fillId="0" borderId="30" xfId="46" applyFill="1" applyBorder="1" applyAlignment="1" applyProtection="1">
      <alignment horizontal="center" vertical="center" wrapText="1"/>
    </xf>
    <xf numFmtId="0" fontId="20" fillId="0" borderId="0" xfId="46" applyFont="1" applyFill="1" applyBorder="1" applyAlignment="1" applyProtection="1">
      <alignment vertical="center" wrapText="1"/>
    </xf>
    <xf numFmtId="0" fontId="20" fillId="0" borderId="31" xfId="46" applyFont="1" applyFill="1" applyBorder="1" applyAlignment="1" applyProtection="1">
      <alignment vertical="center" wrapText="1"/>
    </xf>
    <xf numFmtId="0" fontId="17" fillId="0" borderId="31" xfId="46" applyFill="1" applyBorder="1" applyAlignment="1" applyProtection="1">
      <alignment vertical="center"/>
    </xf>
    <xf numFmtId="38" fontId="17" fillId="33" borderId="10" xfId="36" applyFont="1" applyFill="1" applyBorder="1" applyAlignment="1" applyProtection="1">
      <alignment vertical="center"/>
      <protection locked="0"/>
    </xf>
    <xf numFmtId="38" fontId="17" fillId="33" borderId="15" xfId="36" applyFont="1" applyFill="1" applyBorder="1" applyAlignment="1" applyProtection="1">
      <alignment vertical="center"/>
      <protection locked="0"/>
    </xf>
    <xf numFmtId="0" fontId="17" fillId="0" borderId="202" xfId="46" applyFill="1" applyBorder="1" applyAlignment="1">
      <alignment vertical="center" wrapText="1"/>
    </xf>
    <xf numFmtId="0" fontId="17" fillId="0" borderId="11" xfId="46" applyFill="1" applyBorder="1" applyAlignment="1">
      <alignment vertical="center" wrapText="1"/>
    </xf>
    <xf numFmtId="0" fontId="17" fillId="0" borderId="80" xfId="46" applyFill="1" applyBorder="1" applyAlignment="1">
      <alignment vertical="center" wrapText="1"/>
    </xf>
    <xf numFmtId="0" fontId="17" fillId="0" borderId="13" xfId="46" applyFill="1" applyBorder="1" applyAlignment="1">
      <alignment vertical="center" wrapText="1"/>
    </xf>
    <xf numFmtId="0" fontId="17" fillId="0" borderId="85" xfId="46" applyFill="1" applyBorder="1" applyAlignment="1">
      <alignment vertical="center" wrapText="1"/>
    </xf>
    <xf numFmtId="0" fontId="57" fillId="0" borderId="15" xfId="46" applyFont="1" applyFill="1" applyBorder="1" applyAlignment="1" applyProtection="1">
      <alignment horizontal="center" vertical="center" wrapText="1"/>
      <protection locked="0"/>
    </xf>
    <xf numFmtId="0" fontId="57" fillId="0" borderId="12" xfId="46" applyFont="1" applyFill="1" applyBorder="1" applyAlignment="1" applyProtection="1">
      <alignment horizontal="center" vertical="center" wrapText="1"/>
      <protection locked="0"/>
    </xf>
    <xf numFmtId="0" fontId="57" fillId="0" borderId="14" xfId="46" applyFont="1" applyFill="1" applyBorder="1" applyAlignment="1" applyProtection="1">
      <alignment horizontal="center" vertical="center" wrapText="1"/>
      <protection locked="0"/>
    </xf>
    <xf numFmtId="0" fontId="57" fillId="0" borderId="27" xfId="46" applyFont="1" applyFill="1" applyBorder="1" applyAlignment="1" applyProtection="1">
      <alignment horizontal="center" vertical="center" wrapText="1"/>
      <protection locked="0"/>
    </xf>
    <xf numFmtId="0" fontId="57" fillId="0" borderId="29" xfId="46" applyFont="1" applyFill="1" applyBorder="1" applyAlignment="1" applyProtection="1">
      <alignment horizontal="center" vertical="center" wrapText="1"/>
      <protection locked="0"/>
    </xf>
    <xf numFmtId="0" fontId="57" fillId="0" borderId="30" xfId="46" applyFont="1" applyFill="1" applyBorder="1" applyAlignment="1" applyProtection="1">
      <alignment horizontal="center" vertical="center" wrapText="1"/>
      <protection locked="0"/>
    </xf>
    <xf numFmtId="38" fontId="22" fillId="0" borderId="10" xfId="36" applyFont="1" applyFill="1" applyBorder="1" applyAlignment="1" applyProtection="1">
      <alignment horizontal="center" wrapText="1"/>
    </xf>
    <xf numFmtId="0" fontId="17" fillId="0" borderId="202" xfId="46" applyFill="1" applyBorder="1" applyAlignment="1">
      <alignment wrapText="1"/>
    </xf>
    <xf numFmtId="0" fontId="17" fillId="0" borderId="11" xfId="46" applyFill="1" applyBorder="1" applyAlignment="1">
      <alignment wrapText="1"/>
    </xf>
    <xf numFmtId="0" fontId="17" fillId="0" borderId="80" xfId="46" applyFill="1" applyBorder="1" applyAlignment="1">
      <alignment wrapText="1"/>
    </xf>
    <xf numFmtId="38" fontId="63" fillId="0" borderId="219" xfId="36" applyFont="1" applyFill="1" applyBorder="1" applyAlignment="1" applyProtection="1">
      <alignment vertical="center"/>
    </xf>
    <xf numFmtId="38" fontId="63" fillId="0" borderId="220" xfId="36" applyFont="1" applyFill="1" applyBorder="1" applyAlignment="1" applyProtection="1">
      <alignment vertical="center"/>
    </xf>
    <xf numFmtId="38" fontId="17" fillId="33" borderId="13" xfId="36" applyFont="1" applyFill="1" applyBorder="1" applyAlignment="1" applyProtection="1">
      <alignment vertical="center"/>
      <protection locked="0"/>
    </xf>
    <xf numFmtId="38" fontId="17" fillId="33" borderId="14" xfId="36" applyFont="1" applyFill="1" applyBorder="1" applyAlignment="1" applyProtection="1">
      <alignment vertical="center"/>
      <protection locked="0"/>
    </xf>
    <xf numFmtId="38" fontId="17" fillId="33" borderId="17" xfId="36" applyFont="1" applyFill="1" applyBorder="1" applyAlignment="1" applyProtection="1">
      <alignment vertical="center"/>
      <protection locked="0"/>
    </xf>
    <xf numFmtId="38" fontId="17" fillId="33" borderId="18" xfId="36" applyFont="1" applyFill="1" applyBorder="1" applyAlignment="1" applyProtection="1">
      <alignment vertical="center"/>
      <protection locked="0"/>
    </xf>
    <xf numFmtId="38" fontId="17" fillId="33" borderId="17" xfId="36" applyFont="1" applyFill="1" applyBorder="1" applyAlignment="1" applyProtection="1">
      <alignment horizontal="right" vertical="center"/>
      <protection locked="0"/>
    </xf>
    <xf numFmtId="38" fontId="17" fillId="33" borderId="18" xfId="36" applyFont="1" applyFill="1" applyBorder="1" applyAlignment="1" applyProtection="1">
      <alignment horizontal="right" vertical="center"/>
      <protection locked="0"/>
    </xf>
    <xf numFmtId="190" fontId="17" fillId="24" borderId="19" xfId="46" applyNumberFormat="1" applyFill="1" applyBorder="1" applyAlignment="1" applyProtection="1">
      <alignment vertical="center"/>
      <protection locked="0"/>
    </xf>
    <xf numFmtId="0" fontId="22" fillId="0" borderId="0" xfId="46" applyFont="1" applyFill="1" applyAlignment="1" applyProtection="1">
      <alignment vertical="center" wrapText="1"/>
    </xf>
    <xf numFmtId="0" fontId="17" fillId="0" borderId="0" xfId="46" applyFill="1" applyAlignment="1">
      <alignment vertical="center" wrapText="1"/>
    </xf>
    <xf numFmtId="38" fontId="62" fillId="0" borderId="17" xfId="36" applyFont="1" applyFill="1" applyBorder="1" applyAlignment="1" applyProtection="1">
      <alignment horizontal="right" vertical="center" wrapText="1"/>
    </xf>
    <xf numFmtId="0" fontId="17" fillId="0" borderId="186" xfId="46" applyFill="1" applyBorder="1" applyAlignment="1">
      <alignment vertical="center" wrapText="1"/>
    </xf>
    <xf numFmtId="0" fontId="20" fillId="0" borderId="375" xfId="46" applyFont="1" applyFill="1" applyBorder="1" applyAlignment="1" applyProtection="1">
      <alignment horizontal="center" vertical="center" wrapText="1"/>
    </xf>
    <xf numFmtId="0" fontId="17" fillId="0" borderId="375" xfId="46" applyFill="1" applyBorder="1" applyAlignment="1" applyProtection="1">
      <alignment horizontal="center" vertical="center" wrapText="1"/>
    </xf>
    <xf numFmtId="0" fontId="17" fillId="0" borderId="15" xfId="46" applyFill="1" applyBorder="1" applyAlignment="1" applyProtection="1">
      <alignment horizontal="center" vertical="center" wrapText="1"/>
    </xf>
    <xf numFmtId="0" fontId="20" fillId="0" borderId="31" xfId="46" applyFont="1" applyFill="1" applyBorder="1" applyAlignment="1" applyProtection="1">
      <alignment horizontal="center" vertical="center" wrapText="1"/>
    </xf>
    <xf numFmtId="0" fontId="17" fillId="0" borderId="31" xfId="46" applyFill="1" applyBorder="1" applyAlignment="1" applyProtection="1">
      <alignment horizontal="center" vertical="center" wrapText="1"/>
    </xf>
    <xf numFmtId="0" fontId="17" fillId="0" borderId="14" xfId="46" applyFill="1" applyBorder="1" applyAlignment="1" applyProtection="1">
      <alignment horizontal="center" vertical="center" wrapText="1"/>
    </xf>
    <xf numFmtId="0" fontId="17" fillId="0" borderId="18" xfId="46" applyFill="1" applyBorder="1" applyAlignment="1" applyProtection="1">
      <alignment vertical="center" wrapText="1"/>
    </xf>
    <xf numFmtId="0" fontId="12" fillId="0" borderId="13"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12" fillId="0" borderId="27" xfId="0" applyFont="1" applyBorder="1" applyAlignment="1">
      <alignment horizontal="center" vertical="center" textRotation="255"/>
    </xf>
    <xf numFmtId="0" fontId="12" fillId="0" borderId="29" xfId="0" applyFont="1" applyBorder="1" applyAlignment="1">
      <alignment horizontal="center" vertical="center" textRotation="255"/>
    </xf>
    <xf numFmtId="0" fontId="12" fillId="0" borderId="30" xfId="0" applyFont="1" applyBorder="1" applyAlignment="1">
      <alignment horizontal="center" vertical="center" textRotation="255"/>
    </xf>
    <xf numFmtId="0" fontId="12" fillId="0" borderId="27"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30" xfId="0" applyFont="1" applyBorder="1" applyAlignment="1">
      <alignment horizontal="distributed" vertical="center" justifyLastLine="1"/>
    </xf>
    <xf numFmtId="0" fontId="12" fillId="0" borderId="224" xfId="0" applyFont="1" applyFill="1" applyBorder="1" applyAlignment="1" applyProtection="1">
      <alignment horizontal="center" vertical="center"/>
      <protection locked="0"/>
    </xf>
    <xf numFmtId="0" fontId="0" fillId="0" borderId="225" xfId="0" applyBorder="1">
      <alignment vertical="center"/>
    </xf>
    <xf numFmtId="0" fontId="0" fillId="0" borderId="226" xfId="0" applyBorder="1">
      <alignment vertical="center"/>
    </xf>
    <xf numFmtId="0" fontId="11" fillId="0" borderId="0" xfId="0" applyFont="1" applyAlignment="1">
      <alignment horizontal="center" vertical="center"/>
    </xf>
    <xf numFmtId="0" fontId="12" fillId="0" borderId="17" xfId="0" applyFont="1" applyBorder="1" applyAlignment="1">
      <alignment horizontal="distributed" vertical="center"/>
    </xf>
    <xf numFmtId="0" fontId="12" fillId="0" borderId="18" xfId="0" applyFont="1" applyBorder="1" applyAlignment="1">
      <alignment horizontal="distributed" vertical="center"/>
    </xf>
    <xf numFmtId="0" fontId="12" fillId="24" borderId="19" xfId="0" applyFont="1" applyFill="1" applyBorder="1" applyAlignment="1" applyProtection="1">
      <alignment vertical="center"/>
      <protection locked="0"/>
    </xf>
    <xf numFmtId="0" fontId="12" fillId="0" borderId="222" xfId="0" applyFont="1" applyBorder="1" applyAlignment="1">
      <alignment horizontal="distributed" vertical="center" justifyLastLine="1"/>
    </xf>
    <xf numFmtId="0" fontId="12" fillId="0" borderId="223" xfId="0" applyFont="1" applyBorder="1" applyAlignment="1">
      <alignment horizontal="distributed" vertical="center" justifyLastLine="1"/>
    </xf>
    <xf numFmtId="0" fontId="12" fillId="0" borderId="115" xfId="0" applyFont="1" applyBorder="1" applyAlignment="1">
      <alignment horizontal="distributed" vertical="center" justifyLastLine="1"/>
    </xf>
    <xf numFmtId="0" fontId="12" fillId="0" borderId="27" xfId="0" applyFont="1" applyBorder="1" applyAlignment="1">
      <alignment horizontal="center" vertical="center" justifyLastLine="1"/>
    </xf>
    <xf numFmtId="0" fontId="12" fillId="0" borderId="29" xfId="0" applyFont="1" applyBorder="1" applyAlignment="1">
      <alignment horizontal="center" vertical="center" justifyLastLine="1"/>
    </xf>
    <xf numFmtId="0" fontId="12" fillId="0" borderId="30" xfId="0" applyFont="1" applyBorder="1" applyAlignment="1">
      <alignment horizontal="center" vertical="center" justifyLastLine="1"/>
    </xf>
    <xf numFmtId="0" fontId="12" fillId="25" borderId="15" xfId="0" applyFont="1" applyFill="1" applyBorder="1" applyAlignment="1">
      <alignment horizontal="center" vertical="center"/>
    </xf>
    <xf numFmtId="0" fontId="12" fillId="25" borderId="12" xfId="0" applyFont="1" applyFill="1" applyBorder="1" applyAlignment="1">
      <alignment horizontal="center" vertical="center"/>
    </xf>
    <xf numFmtId="0" fontId="12" fillId="25" borderId="14" xfId="0" applyFont="1" applyFill="1" applyBorder="1" applyAlignment="1">
      <alignment horizontal="center" vertical="center"/>
    </xf>
    <xf numFmtId="0" fontId="12" fillId="0" borderId="230" xfId="0" applyFont="1" applyBorder="1" applyAlignment="1">
      <alignment horizontal="center" vertical="center" justifyLastLine="1"/>
    </xf>
    <xf numFmtId="0" fontId="12" fillId="0" borderId="231" xfId="0" applyFont="1" applyBorder="1" applyAlignment="1">
      <alignment horizontal="center" vertical="center" justifyLastLine="1"/>
    </xf>
    <xf numFmtId="0" fontId="12" fillId="0" borderId="232" xfId="0" applyFont="1" applyBorder="1" applyAlignment="1">
      <alignment horizontal="center" vertical="center" justifyLastLine="1"/>
    </xf>
    <xf numFmtId="0" fontId="12" fillId="0" borderId="17" xfId="0" applyFont="1" applyBorder="1" applyAlignment="1">
      <alignment horizontal="center" vertical="center"/>
    </xf>
    <xf numFmtId="0" fontId="12" fillId="0" borderId="28" xfId="0" applyFont="1" applyBorder="1" applyAlignment="1">
      <alignment horizontal="center" vertical="center"/>
    </xf>
    <xf numFmtId="0" fontId="12" fillId="0" borderId="18" xfId="0" applyFont="1" applyBorder="1" applyAlignment="1">
      <alignment horizontal="center" vertical="center"/>
    </xf>
    <xf numFmtId="0" fontId="12" fillId="24" borderId="10" xfId="0" applyFont="1" applyFill="1" applyBorder="1" applyAlignment="1" applyProtection="1">
      <alignment horizontal="center" vertical="center"/>
      <protection locked="0"/>
    </xf>
    <xf numFmtId="0" fontId="12" fillId="24" borderId="16" xfId="0" applyFont="1" applyFill="1" applyBorder="1" applyAlignment="1" applyProtection="1">
      <alignment horizontal="center" vertical="center"/>
      <protection locked="0"/>
    </xf>
    <xf numFmtId="0" fontId="12" fillId="24" borderId="17" xfId="0" applyFont="1" applyFill="1" applyBorder="1" applyAlignment="1" applyProtection="1">
      <alignment horizontal="center" vertical="center"/>
      <protection locked="0"/>
    </xf>
    <xf numFmtId="0" fontId="12" fillId="24" borderId="18" xfId="0" applyFont="1" applyFill="1" applyBorder="1" applyAlignment="1" applyProtection="1">
      <alignment horizontal="center" vertical="center"/>
      <protection locked="0"/>
    </xf>
    <xf numFmtId="0" fontId="12" fillId="0" borderId="227" xfId="0" applyFont="1" applyBorder="1" applyAlignment="1">
      <alignment horizontal="center" vertical="center" wrapText="1" justifyLastLine="1"/>
    </xf>
    <xf numFmtId="0" fontId="12" fillId="0" borderId="228" xfId="0" applyFont="1" applyBorder="1" applyAlignment="1">
      <alignment horizontal="center" vertical="center" wrapText="1" justifyLastLine="1"/>
    </xf>
    <xf numFmtId="0" fontId="12" fillId="0" borderId="229" xfId="0" applyFont="1" applyBorder="1" applyAlignment="1">
      <alignment horizontal="center" vertical="center" wrapText="1" justifyLastLine="1"/>
    </xf>
    <xf numFmtId="0" fontId="12" fillId="25" borderId="27" xfId="0" applyFont="1" applyFill="1" applyBorder="1" applyAlignment="1">
      <alignment horizontal="center" vertical="center"/>
    </xf>
    <xf numFmtId="0" fontId="12" fillId="25" borderId="29" xfId="0" applyFont="1" applyFill="1" applyBorder="1" applyAlignment="1">
      <alignment horizontal="center" vertical="center"/>
    </xf>
    <xf numFmtId="0" fontId="12" fillId="25" borderId="30" xfId="0" applyFont="1" applyFill="1" applyBorder="1" applyAlignment="1">
      <alignment horizontal="center" vertical="center"/>
    </xf>
    <xf numFmtId="186" fontId="12" fillId="0" borderId="245" xfId="50" applyNumberFormat="1" applyFont="1" applyFill="1" applyBorder="1" applyAlignment="1" applyProtection="1">
      <alignment horizontal="center" vertical="center"/>
    </xf>
    <xf numFmtId="186" fontId="1" fillId="0" borderId="246" xfId="57" applyNumberFormat="1" applyFont="1" applyFill="1" applyBorder="1" applyAlignment="1">
      <alignment horizontal="center" vertical="center"/>
    </xf>
    <xf numFmtId="176" fontId="14" fillId="33" borderId="260" xfId="51" applyNumberFormat="1" applyFont="1" applyFill="1" applyBorder="1" applyAlignment="1">
      <alignment horizontal="center" vertical="center" shrinkToFit="1"/>
    </xf>
    <xf numFmtId="37" fontId="77" fillId="0" borderId="240" xfId="50" applyNumberFormat="1" applyFont="1" applyFill="1" applyBorder="1" applyAlignment="1" applyProtection="1">
      <alignment horizontal="left" vertical="center" wrapText="1"/>
    </xf>
    <xf numFmtId="37" fontId="77" fillId="0" borderId="239" xfId="50" applyNumberFormat="1" applyFont="1" applyFill="1" applyBorder="1" applyAlignment="1" applyProtection="1">
      <alignment horizontal="left" vertical="center" wrapText="1"/>
    </xf>
    <xf numFmtId="37" fontId="77" fillId="0" borderId="238" xfId="50" applyNumberFormat="1" applyFont="1" applyFill="1" applyBorder="1" applyAlignment="1" applyProtection="1">
      <alignment horizontal="center" vertical="center"/>
    </xf>
    <xf numFmtId="37" fontId="77" fillId="0" borderId="240" xfId="50" applyNumberFormat="1" applyFont="1" applyFill="1" applyBorder="1" applyAlignment="1" applyProtection="1">
      <alignment horizontal="center" vertical="center"/>
    </xf>
    <xf numFmtId="37" fontId="77" fillId="0" borderId="247" xfId="50" applyNumberFormat="1" applyFont="1" applyFill="1" applyBorder="1" applyAlignment="1" applyProtection="1">
      <alignment horizontal="left" vertical="center" wrapText="1"/>
    </xf>
    <xf numFmtId="37" fontId="77" fillId="0" borderId="236" xfId="50" applyNumberFormat="1" applyFont="1" applyFill="1" applyBorder="1" applyAlignment="1" applyProtection="1">
      <alignment horizontal="center" vertical="center"/>
    </xf>
    <xf numFmtId="0" fontId="77" fillId="0" borderId="237" xfId="51" applyFont="1" applyFill="1" applyBorder="1" applyAlignment="1">
      <alignment horizontal="center" vertical="center"/>
    </xf>
    <xf numFmtId="37" fontId="77" fillId="0" borderId="248" xfId="50" applyNumberFormat="1" applyFont="1" applyFill="1" applyBorder="1" applyAlignment="1" applyProtection="1">
      <alignment horizontal="center" vertical="center"/>
    </xf>
    <xf numFmtId="0" fontId="77" fillId="0" borderId="249" xfId="51" applyFont="1" applyFill="1" applyBorder="1" applyAlignment="1">
      <alignment horizontal="center" vertical="center"/>
    </xf>
    <xf numFmtId="37" fontId="25" fillId="0" borderId="242" xfId="50" applyNumberFormat="1" applyFont="1" applyFill="1" applyBorder="1" applyAlignment="1" applyProtection="1">
      <alignment horizontal="center" vertical="center" wrapText="1" shrinkToFit="1"/>
    </xf>
    <xf numFmtId="0" fontId="25" fillId="0" borderId="237" xfId="51" applyFont="1" applyFill="1" applyBorder="1" applyAlignment="1">
      <alignment horizontal="center" vertical="center" shrinkToFit="1"/>
    </xf>
    <xf numFmtId="37" fontId="77" fillId="0" borderId="242" xfId="50" applyNumberFormat="1" applyFont="1" applyFill="1" applyBorder="1" applyAlignment="1" applyProtection="1">
      <alignment horizontal="center" vertical="center"/>
    </xf>
    <xf numFmtId="0" fontId="3" fillId="0" borderId="237" xfId="57" applyFont="1" applyFill="1" applyBorder="1" applyAlignment="1">
      <alignment horizontal="center" vertical="center"/>
    </xf>
    <xf numFmtId="37" fontId="77" fillId="0" borderId="242" xfId="50" applyNumberFormat="1" applyFont="1" applyFill="1" applyBorder="1" applyAlignment="1" applyProtection="1">
      <alignment horizontal="center" vertical="center" shrinkToFit="1"/>
    </xf>
    <xf numFmtId="0" fontId="77" fillId="0" borderId="237" xfId="51" applyFont="1" applyFill="1" applyBorder="1" applyAlignment="1">
      <alignment horizontal="center" vertical="center" shrinkToFit="1"/>
    </xf>
    <xf numFmtId="37" fontId="77" fillId="0" borderId="239" xfId="50" applyNumberFormat="1" applyFont="1" applyFill="1" applyBorder="1" applyAlignment="1" applyProtection="1">
      <alignment horizontal="center" vertical="center"/>
    </xf>
    <xf numFmtId="0" fontId="3" fillId="0" borderId="239" xfId="57" applyFont="1" applyFill="1" applyBorder="1" applyAlignment="1">
      <alignment horizontal="center" vertical="center"/>
    </xf>
    <xf numFmtId="37" fontId="77" fillId="0" borderId="241" xfId="50" applyNumberFormat="1" applyFont="1" applyFill="1" applyBorder="1" applyAlignment="1" applyProtection="1">
      <alignment horizontal="center" vertical="center"/>
    </xf>
    <xf numFmtId="186" fontId="12" fillId="35" borderId="243" xfId="50" applyNumberFormat="1" applyFont="1" applyFill="1" applyBorder="1" applyAlignment="1" applyProtection="1">
      <alignment horizontal="center" vertical="center"/>
    </xf>
    <xf numFmtId="186" fontId="12" fillId="35" borderId="244" xfId="50" applyNumberFormat="1" applyFont="1" applyFill="1" applyBorder="1" applyAlignment="1" applyProtection="1">
      <alignment horizontal="center" vertical="center"/>
    </xf>
    <xf numFmtId="186" fontId="12" fillId="0" borderId="246" xfId="50" applyNumberFormat="1" applyFont="1" applyFill="1" applyBorder="1" applyAlignment="1" applyProtection="1">
      <alignment horizontal="center" vertical="center"/>
    </xf>
    <xf numFmtId="186" fontId="12" fillId="0" borderId="252" xfId="50" applyNumberFormat="1" applyFont="1" applyFill="1" applyBorder="1" applyAlignment="1" applyProtection="1">
      <alignment horizontal="center" vertical="center"/>
    </xf>
    <xf numFmtId="186" fontId="1" fillId="0" borderId="253" xfId="57" applyNumberFormat="1" applyFont="1" applyFill="1" applyBorder="1" applyAlignment="1">
      <alignment horizontal="center" vertical="center"/>
    </xf>
    <xf numFmtId="186" fontId="12" fillId="0" borderId="373" xfId="50" applyNumberFormat="1" applyFont="1" applyFill="1" applyBorder="1" applyAlignment="1" applyProtection="1">
      <alignment horizontal="center" vertical="center"/>
    </xf>
    <xf numFmtId="186" fontId="12" fillId="0" borderId="374" xfId="50" applyNumberFormat="1" applyFont="1" applyFill="1" applyBorder="1" applyAlignment="1" applyProtection="1">
      <alignment horizontal="center" vertical="center"/>
    </xf>
    <xf numFmtId="186" fontId="12" fillId="0" borderId="250" xfId="50" applyNumberFormat="1" applyFont="1" applyFill="1" applyBorder="1" applyAlignment="1" applyProtection="1">
      <alignment horizontal="center" vertical="center"/>
    </xf>
    <xf numFmtId="186" fontId="1" fillId="0" borderId="251" xfId="57" applyNumberFormat="1" applyFont="1" applyFill="1" applyBorder="1" applyAlignment="1">
      <alignment horizontal="center" vertical="center"/>
    </xf>
    <xf numFmtId="0" fontId="14" fillId="33" borderId="260" xfId="51" applyFont="1" applyFill="1" applyBorder="1" applyAlignment="1">
      <alignment horizontal="center" vertical="center" shrinkToFit="1"/>
    </xf>
    <xf numFmtId="57" fontId="14" fillId="33" borderId="260" xfId="51" applyNumberFormat="1" applyFont="1" applyFill="1" applyBorder="1" applyAlignment="1">
      <alignment horizontal="center" vertical="center" shrinkToFit="1"/>
    </xf>
    <xf numFmtId="177" fontId="14" fillId="33" borderId="260" xfId="51" applyNumberFormat="1" applyFont="1" applyFill="1" applyBorder="1" applyAlignment="1">
      <alignment horizontal="right" vertical="center" shrinkToFit="1"/>
    </xf>
    <xf numFmtId="187" fontId="14" fillId="33" borderId="260" xfId="51" applyNumberFormat="1" applyFont="1" applyFill="1" applyBorder="1" applyAlignment="1">
      <alignment horizontal="center" vertical="center" shrinkToFit="1"/>
    </xf>
    <xf numFmtId="0" fontId="14" fillId="33" borderId="261" xfId="51" applyFont="1" applyFill="1" applyBorder="1" applyAlignment="1">
      <alignment horizontal="center" vertical="center" shrinkToFit="1"/>
    </xf>
    <xf numFmtId="37" fontId="77" fillId="0" borderId="233" xfId="50" applyNumberFormat="1" applyFont="1" applyFill="1" applyBorder="1" applyAlignment="1" applyProtection="1">
      <alignment horizontal="center" vertical="center"/>
    </xf>
    <xf numFmtId="37" fontId="77" fillId="0" borderId="234" xfId="50" applyNumberFormat="1" applyFont="1" applyFill="1" applyBorder="1" applyAlignment="1" applyProtection="1">
      <alignment horizontal="center" vertical="center"/>
    </xf>
    <xf numFmtId="0" fontId="77" fillId="0" borderId="235" xfId="51" applyFont="1" applyFill="1" applyBorder="1" applyAlignment="1">
      <alignment vertical="center"/>
    </xf>
    <xf numFmtId="37" fontId="77" fillId="0" borderId="121" xfId="50" applyNumberFormat="1" applyFont="1" applyFill="1" applyBorder="1" applyAlignment="1" applyProtection="1">
      <alignment horizontal="center" vertical="center"/>
    </xf>
    <xf numFmtId="0" fontId="77" fillId="0" borderId="237" xfId="51" applyFont="1" applyFill="1" applyBorder="1" applyAlignment="1">
      <alignment vertical="center"/>
    </xf>
    <xf numFmtId="187" fontId="14" fillId="33" borderId="257" xfId="51" applyNumberFormat="1" applyFont="1" applyFill="1" applyBorder="1" applyAlignment="1">
      <alignment horizontal="center" vertical="center" shrinkToFit="1"/>
    </xf>
    <xf numFmtId="187" fontId="14" fillId="33" borderId="236" xfId="51" applyNumberFormat="1" applyFont="1" applyFill="1" applyBorder="1" applyAlignment="1">
      <alignment horizontal="center" vertical="center" shrinkToFit="1"/>
    </xf>
    <xf numFmtId="57" fontId="14" fillId="33" borderId="257" xfId="51" applyNumberFormat="1" applyFont="1" applyFill="1" applyBorder="1" applyAlignment="1">
      <alignment horizontal="center" vertical="center" shrinkToFit="1"/>
    </xf>
    <xf numFmtId="57" fontId="14" fillId="33" borderId="236" xfId="51" applyNumberFormat="1" applyFont="1" applyFill="1" applyBorder="1" applyAlignment="1">
      <alignment horizontal="center" vertical="center" shrinkToFit="1"/>
    </xf>
    <xf numFmtId="0" fontId="14" fillId="33" borderId="258" xfId="51" applyFont="1" applyFill="1" applyBorder="1" applyAlignment="1">
      <alignment horizontal="center" vertical="center" shrinkToFit="1"/>
    </xf>
    <xf numFmtId="0" fontId="14" fillId="33" borderId="259" xfId="51" applyFont="1" applyFill="1" applyBorder="1" applyAlignment="1">
      <alignment horizontal="center" vertical="center" shrinkToFit="1"/>
    </xf>
    <xf numFmtId="0" fontId="77" fillId="0" borderId="254" xfId="51" applyFont="1" applyBorder="1" applyAlignment="1">
      <alignment horizontal="center" vertical="center" textRotation="255" shrinkToFit="1"/>
    </xf>
    <xf numFmtId="0" fontId="3" fillId="0" borderId="255" xfId="57" applyFont="1" applyBorder="1" applyAlignment="1">
      <alignment horizontal="center" vertical="center" textRotation="255" shrinkToFit="1"/>
    </xf>
    <xf numFmtId="0" fontId="3" fillId="0" borderId="256" xfId="57" applyFont="1" applyBorder="1" applyAlignment="1">
      <alignment horizontal="center" vertical="center" textRotation="255" shrinkToFit="1"/>
    </xf>
    <xf numFmtId="0" fontId="14" fillId="33" borderId="257" xfId="51" applyFont="1" applyFill="1" applyBorder="1" applyAlignment="1">
      <alignment horizontal="center" vertical="center" shrinkToFit="1"/>
    </xf>
    <xf numFmtId="0" fontId="14" fillId="33" borderId="236" xfId="51" applyFont="1" applyFill="1" applyBorder="1" applyAlignment="1">
      <alignment horizontal="center" vertical="center" shrinkToFit="1"/>
    </xf>
    <xf numFmtId="177" fontId="14" fillId="33" borderId="257" xfId="51" applyNumberFormat="1" applyFont="1" applyFill="1" applyBorder="1" applyAlignment="1">
      <alignment horizontal="right" vertical="center" shrinkToFit="1"/>
    </xf>
    <xf numFmtId="177" fontId="14" fillId="33" borderId="236" xfId="51" applyNumberFormat="1" applyFont="1" applyFill="1" applyBorder="1" applyAlignment="1">
      <alignment horizontal="right" vertical="center" shrinkToFit="1"/>
    </xf>
    <xf numFmtId="176" fontId="14" fillId="33" borderId="257" xfId="51" applyNumberFormat="1" applyFont="1" applyFill="1" applyBorder="1" applyAlignment="1">
      <alignment horizontal="center" vertical="center" shrinkToFit="1"/>
    </xf>
    <xf numFmtId="176" fontId="14" fillId="33" borderId="236" xfId="51" applyNumberFormat="1" applyFont="1" applyFill="1" applyBorder="1" applyAlignment="1">
      <alignment horizontal="center" vertical="center" shrinkToFit="1"/>
    </xf>
    <xf numFmtId="0" fontId="77" fillId="0" borderId="254" xfId="57" applyFont="1" applyBorder="1" applyAlignment="1">
      <alignment horizontal="center" vertical="center" textRotation="255" shrinkToFit="1"/>
    </xf>
    <xf numFmtId="0" fontId="77" fillId="0" borderId="255" xfId="57" applyFont="1" applyBorder="1" applyAlignment="1">
      <alignment horizontal="center" vertical="center"/>
    </xf>
    <xf numFmtId="0" fontId="77" fillId="0" borderId="256" xfId="57" applyFont="1" applyBorder="1" applyAlignment="1">
      <alignment horizontal="center" vertical="center"/>
    </xf>
    <xf numFmtId="0" fontId="77" fillId="0" borderId="142" xfId="51" applyFont="1" applyBorder="1" applyAlignment="1">
      <alignment horizontal="center" vertical="center"/>
    </xf>
    <xf numFmtId="0" fontId="77" fillId="0" borderId="262" xfId="51" applyFont="1" applyBorder="1" applyAlignment="1">
      <alignment horizontal="center" vertical="center"/>
    </xf>
    <xf numFmtId="0" fontId="77" fillId="0" borderId="249" xfId="51" applyFont="1" applyBorder="1" applyAlignment="1">
      <alignment horizontal="center" vertical="center"/>
    </xf>
    <xf numFmtId="0" fontId="77" fillId="0" borderId="263" xfId="51" applyFont="1" applyBorder="1" applyAlignment="1">
      <alignment horizontal="center" vertical="center"/>
    </xf>
    <xf numFmtId="177" fontId="14" fillId="0" borderId="257" xfId="51" applyNumberFormat="1" applyFont="1" applyFill="1" applyBorder="1" applyAlignment="1">
      <alignment horizontal="right" vertical="center" shrinkToFit="1"/>
    </xf>
    <xf numFmtId="177" fontId="14" fillId="0" borderId="237" xfId="51" applyNumberFormat="1" applyFont="1" applyFill="1" applyBorder="1" applyAlignment="1">
      <alignment horizontal="right" vertical="center" shrinkToFit="1"/>
    </xf>
    <xf numFmtId="176" fontId="14" fillId="0" borderId="264" xfId="51" applyNumberFormat="1" applyFont="1" applyBorder="1" applyAlignment="1">
      <alignment horizontal="center" vertical="center" shrinkToFit="1"/>
    </xf>
    <xf numFmtId="176" fontId="14" fillId="0" borderId="265" xfId="51" applyNumberFormat="1" applyFont="1" applyBorder="1" applyAlignment="1">
      <alignment horizontal="center" vertical="center" shrinkToFit="1"/>
    </xf>
    <xf numFmtId="177" fontId="12" fillId="0" borderId="257" xfId="51" applyNumberFormat="1" applyFont="1" applyFill="1" applyBorder="1" applyAlignment="1">
      <alignment horizontal="right" vertical="center" shrinkToFit="1"/>
    </xf>
    <xf numFmtId="177" fontId="12" fillId="0" borderId="237" xfId="51" applyNumberFormat="1" applyFont="1" applyFill="1" applyBorder="1" applyAlignment="1">
      <alignment horizontal="right" vertical="center" shrinkToFit="1"/>
    </xf>
    <xf numFmtId="177" fontId="14" fillId="33" borderId="360" xfId="51" applyNumberFormat="1" applyFont="1" applyFill="1" applyBorder="1" applyAlignment="1">
      <alignment horizontal="right" vertical="center" shrinkToFit="1"/>
    </xf>
    <xf numFmtId="176" fontId="14" fillId="33" borderId="360" xfId="51" applyNumberFormat="1" applyFont="1" applyFill="1" applyBorder="1" applyAlignment="1">
      <alignment horizontal="center" vertical="center" shrinkToFit="1"/>
    </xf>
    <xf numFmtId="187" fontId="14" fillId="33" borderId="360" xfId="51" applyNumberFormat="1" applyFont="1" applyFill="1" applyBorder="1" applyAlignment="1">
      <alignment horizontal="center" vertical="center" shrinkToFit="1"/>
    </xf>
    <xf numFmtId="0" fontId="14" fillId="33" borderId="360" xfId="51" applyFont="1" applyFill="1" applyBorder="1" applyAlignment="1">
      <alignment horizontal="center" vertical="center" shrinkToFit="1"/>
    </xf>
    <xf numFmtId="57" fontId="14" fillId="33" borderId="360" xfId="51" applyNumberFormat="1" applyFont="1" applyFill="1" applyBorder="1" applyAlignment="1">
      <alignment horizontal="center" vertical="center" shrinkToFit="1"/>
    </xf>
    <xf numFmtId="57" fontId="80" fillId="29" borderId="264" xfId="50" applyNumberFormat="1" applyFont="1" applyFill="1" applyBorder="1" applyAlignment="1" applyProtection="1">
      <alignment horizontal="center" vertical="center" shrinkToFit="1"/>
    </xf>
    <xf numFmtId="57" fontId="80" fillId="29" borderId="266" xfId="50" applyNumberFormat="1" applyFont="1" applyFill="1" applyBorder="1" applyAlignment="1" applyProtection="1">
      <alignment horizontal="center" vertical="center" shrinkToFit="1"/>
    </xf>
    <xf numFmtId="57" fontId="80" fillId="29" borderId="267" xfId="50" applyNumberFormat="1" applyFont="1" applyFill="1" applyBorder="1" applyAlignment="1" applyProtection="1">
      <alignment horizontal="center" vertical="center" shrinkToFit="1"/>
    </xf>
    <xf numFmtId="57" fontId="80" fillId="29" borderId="268" xfId="50" applyNumberFormat="1" applyFont="1" applyFill="1" applyBorder="1" applyAlignment="1" applyProtection="1">
      <alignment horizontal="center" vertical="center" shrinkToFit="1"/>
    </xf>
    <xf numFmtId="37" fontId="78" fillId="0" borderId="269" xfId="50" applyNumberFormat="1" applyFont="1" applyFill="1" applyBorder="1" applyAlignment="1" applyProtection="1">
      <alignment horizontal="center" vertical="center"/>
    </xf>
    <xf numFmtId="37" fontId="78" fillId="0" borderId="143" xfId="50" applyNumberFormat="1" applyFont="1" applyFill="1" applyBorder="1" applyAlignment="1" applyProtection="1">
      <alignment horizontal="center" vertical="center"/>
    </xf>
    <xf numFmtId="37" fontId="78" fillId="0" borderId="262" xfId="50" applyNumberFormat="1" applyFont="1" applyFill="1" applyBorder="1" applyAlignment="1" applyProtection="1">
      <alignment horizontal="center" vertical="center"/>
    </xf>
    <xf numFmtId="37" fontId="78" fillId="0" borderId="270" xfId="50" applyNumberFormat="1" applyFont="1" applyFill="1" applyBorder="1" applyAlignment="1" applyProtection="1">
      <alignment horizontal="center" vertical="center"/>
    </xf>
    <xf numFmtId="37" fontId="78" fillId="0" borderId="120" xfId="50" applyNumberFormat="1" applyFont="1" applyFill="1" applyBorder="1" applyAlignment="1" applyProtection="1">
      <alignment horizontal="center" vertical="center"/>
    </xf>
    <xf numFmtId="37" fontId="78" fillId="0" borderId="271" xfId="50" applyNumberFormat="1" applyFont="1" applyFill="1" applyBorder="1" applyAlignment="1" applyProtection="1">
      <alignment horizontal="center" vertical="center"/>
    </xf>
    <xf numFmtId="177" fontId="79" fillId="0" borderId="257" xfId="50" applyNumberFormat="1" applyFont="1" applyFill="1" applyBorder="1" applyAlignment="1" applyProtection="1">
      <alignment horizontal="right" vertical="center" shrinkToFit="1"/>
    </xf>
    <xf numFmtId="177" fontId="79" fillId="0" borderId="272" xfId="50" applyNumberFormat="1" applyFont="1" applyFill="1" applyBorder="1" applyAlignment="1" applyProtection="1">
      <alignment horizontal="right" vertical="center" shrinkToFit="1"/>
    </xf>
    <xf numFmtId="176" fontId="14" fillId="29" borderId="264" xfId="51" applyNumberFormat="1" applyFont="1" applyFill="1" applyBorder="1" applyAlignment="1">
      <alignment horizontal="center" vertical="center" shrinkToFit="1"/>
    </xf>
    <xf numFmtId="176" fontId="14" fillId="29" borderId="266" xfId="51" applyNumberFormat="1" applyFont="1" applyFill="1" applyBorder="1" applyAlignment="1">
      <alignment horizontal="center" vertical="center" shrinkToFit="1"/>
    </xf>
    <xf numFmtId="182" fontId="80" fillId="29" borderId="264" xfId="50" applyNumberFormat="1" applyFont="1" applyFill="1" applyBorder="1" applyAlignment="1" applyProtection="1">
      <alignment horizontal="center" vertical="center" shrinkToFit="1"/>
    </xf>
    <xf numFmtId="182" fontId="80" fillId="29" borderId="266" xfId="50" applyNumberFormat="1" applyFont="1" applyFill="1" applyBorder="1" applyAlignment="1" applyProtection="1">
      <alignment horizontal="center" vertical="center" shrinkToFit="1"/>
    </xf>
    <xf numFmtId="0" fontId="14" fillId="33" borderId="361" xfId="51" applyFont="1" applyFill="1" applyBorder="1" applyAlignment="1">
      <alignment horizontal="center" vertical="center" shrinkToFit="1"/>
    </xf>
    <xf numFmtId="37" fontId="77" fillId="0" borderId="254" xfId="50" applyNumberFormat="1" applyFont="1" applyFill="1" applyBorder="1" applyAlignment="1" applyProtection="1">
      <alignment horizontal="center" vertical="center" textRotation="255"/>
    </xf>
    <xf numFmtId="0" fontId="1" fillId="0" borderId="255" xfId="57" applyFont="1" applyBorder="1" applyAlignment="1">
      <alignment horizontal="center" vertical="center"/>
    </xf>
    <xf numFmtId="0" fontId="1" fillId="0" borderId="256" xfId="57" applyFont="1" applyBorder="1" applyAlignment="1">
      <alignment horizontal="center" vertical="center"/>
    </xf>
    <xf numFmtId="0" fontId="7" fillId="24" borderId="16" xfId="0" applyFont="1" applyFill="1" applyBorder="1" applyAlignment="1">
      <alignment horizontal="center" vertical="center"/>
    </xf>
    <xf numFmtId="0" fontId="7" fillId="24" borderId="17" xfId="0" applyFont="1" applyFill="1" applyBorder="1" applyAlignment="1">
      <alignment horizontal="center" vertical="center"/>
    </xf>
    <xf numFmtId="0" fontId="7" fillId="24" borderId="18" xfId="0" applyFont="1" applyFill="1" applyBorder="1" applyAlignment="1">
      <alignment horizontal="center" vertical="center"/>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5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36"/>
    <cellStyle name="桁区切り 4" xfId="6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55"/>
    <cellStyle name="標準 3" xfId="46"/>
    <cellStyle name="標準 4" xfId="53"/>
    <cellStyle name="標準 4 2" xfId="56"/>
    <cellStyle name="標準 4 3" xfId="57"/>
    <cellStyle name="標準 5" xfId="54"/>
    <cellStyle name="標準_002-申請額内訳（添付書類）" xfId="47"/>
    <cellStyle name="標準_④申請額内訳（添付書類）" xfId="48"/>
    <cellStyle name="標準_医療  収支予想  (医)公明会_収支予想" xfId="49"/>
    <cellStyle name="標準_工事費費目別内訳（交付申請）_@@" xfId="59"/>
    <cellStyle name="標準_借入元利金償還額" xfId="50"/>
    <cellStyle name="標準_収支予想等" xfId="51"/>
    <cellStyle name="良い" xfId="52" builtinId="26" customBuiltin="1"/>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331304</xdr:colOff>
      <xdr:row>13</xdr:row>
      <xdr:rowOff>240196</xdr:rowOff>
    </xdr:from>
    <xdr:to>
      <xdr:col>10</xdr:col>
      <xdr:colOff>459985</xdr:colOff>
      <xdr:row>14</xdr:row>
      <xdr:rowOff>44425</xdr:rowOff>
    </xdr:to>
    <xdr:sp macro="" textlink="">
      <xdr:nvSpPr>
        <xdr:cNvPr id="2" name="角丸四角形 1"/>
        <xdr:cNvSpPr/>
      </xdr:nvSpPr>
      <xdr:spPr>
        <a:xfrm>
          <a:off x="5383695" y="4530587"/>
          <a:ext cx="824420" cy="259773"/>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985" name="Line 14">
          <a:extLst>
            <a:ext uri="{FF2B5EF4-FFF2-40B4-BE49-F238E27FC236}">
              <a16:creationId xmlns:a16="http://schemas.microsoft.com/office/drawing/2014/main" id="{00000000-0008-0000-1A00-000059BF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986" name="Line 12">
          <a:extLst>
            <a:ext uri="{FF2B5EF4-FFF2-40B4-BE49-F238E27FC236}">
              <a16:creationId xmlns:a16="http://schemas.microsoft.com/office/drawing/2014/main" id="{00000000-0008-0000-1A00-00005ABF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987" name="Line 264">
          <a:extLst>
            <a:ext uri="{FF2B5EF4-FFF2-40B4-BE49-F238E27FC236}">
              <a16:creationId xmlns:a16="http://schemas.microsoft.com/office/drawing/2014/main" id="{00000000-0008-0000-1A00-00005BBF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988" name="Line 265">
          <a:extLst>
            <a:ext uri="{FF2B5EF4-FFF2-40B4-BE49-F238E27FC236}">
              <a16:creationId xmlns:a16="http://schemas.microsoft.com/office/drawing/2014/main" id="{00000000-0008-0000-1A00-00005CBF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989" name="Line 266">
          <a:extLst>
            <a:ext uri="{FF2B5EF4-FFF2-40B4-BE49-F238E27FC236}">
              <a16:creationId xmlns:a16="http://schemas.microsoft.com/office/drawing/2014/main" id="{00000000-0008-0000-1A00-00005DBF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990" name="Line 267">
          <a:extLst>
            <a:ext uri="{FF2B5EF4-FFF2-40B4-BE49-F238E27FC236}">
              <a16:creationId xmlns:a16="http://schemas.microsoft.com/office/drawing/2014/main" id="{00000000-0008-0000-1A00-00005EBF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991" name="Line 268">
          <a:extLst>
            <a:ext uri="{FF2B5EF4-FFF2-40B4-BE49-F238E27FC236}">
              <a16:creationId xmlns:a16="http://schemas.microsoft.com/office/drawing/2014/main" id="{00000000-0008-0000-1A00-00005FBF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992" name="Line 11">
          <a:extLst>
            <a:ext uri="{FF2B5EF4-FFF2-40B4-BE49-F238E27FC236}">
              <a16:creationId xmlns:a16="http://schemas.microsoft.com/office/drawing/2014/main" id="{00000000-0008-0000-1A00-000060BF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993" name="Line 12">
          <a:extLst>
            <a:ext uri="{FF2B5EF4-FFF2-40B4-BE49-F238E27FC236}">
              <a16:creationId xmlns:a16="http://schemas.microsoft.com/office/drawing/2014/main" id="{00000000-0008-0000-1A00-000061BF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994" name="Line 13">
          <a:extLst>
            <a:ext uri="{FF2B5EF4-FFF2-40B4-BE49-F238E27FC236}">
              <a16:creationId xmlns:a16="http://schemas.microsoft.com/office/drawing/2014/main" id="{00000000-0008-0000-1A00-000062BF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995" name="Line 14">
          <a:extLst>
            <a:ext uri="{FF2B5EF4-FFF2-40B4-BE49-F238E27FC236}">
              <a16:creationId xmlns:a16="http://schemas.microsoft.com/office/drawing/2014/main" id="{00000000-0008-0000-1A00-000063BF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996" name="Line 264">
          <a:extLst>
            <a:ext uri="{FF2B5EF4-FFF2-40B4-BE49-F238E27FC236}">
              <a16:creationId xmlns:a16="http://schemas.microsoft.com/office/drawing/2014/main" id="{00000000-0008-0000-1A00-000064BF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997" name="Line 265">
          <a:extLst>
            <a:ext uri="{FF2B5EF4-FFF2-40B4-BE49-F238E27FC236}">
              <a16:creationId xmlns:a16="http://schemas.microsoft.com/office/drawing/2014/main" id="{00000000-0008-0000-1A00-000065BF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998" name="Line 266">
          <a:extLst>
            <a:ext uri="{FF2B5EF4-FFF2-40B4-BE49-F238E27FC236}">
              <a16:creationId xmlns:a16="http://schemas.microsoft.com/office/drawing/2014/main" id="{00000000-0008-0000-1A00-000066BF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999" name="Line 267">
          <a:extLst>
            <a:ext uri="{FF2B5EF4-FFF2-40B4-BE49-F238E27FC236}">
              <a16:creationId xmlns:a16="http://schemas.microsoft.com/office/drawing/2014/main" id="{00000000-0008-0000-1A00-000067BF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9000" name="Line 268">
          <a:extLst>
            <a:ext uri="{FF2B5EF4-FFF2-40B4-BE49-F238E27FC236}">
              <a16:creationId xmlns:a16="http://schemas.microsoft.com/office/drawing/2014/main" id="{00000000-0008-0000-1A00-000068BF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209550</xdr:colOff>
      <xdr:row>12</xdr:row>
      <xdr:rowOff>76200</xdr:rowOff>
    </xdr:from>
    <xdr:to>
      <xdr:col>3</xdr:col>
      <xdr:colOff>400050</xdr:colOff>
      <xdr:row>13</xdr:row>
      <xdr:rowOff>47625</xdr:rowOff>
    </xdr:to>
    <xdr:sp macro="" textlink="">
      <xdr:nvSpPr>
        <xdr:cNvPr id="4" name="右矢印 3"/>
        <xdr:cNvSpPr/>
      </xdr:nvSpPr>
      <xdr:spPr bwMode="auto">
        <a:xfrm>
          <a:off x="1562100" y="2619375"/>
          <a:ext cx="190500" cy="161925"/>
        </a:xfrm>
        <a:prstGeom prst="rightArrow">
          <a:avLst/>
        </a:pr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142875</xdr:colOff>
      <xdr:row>29</xdr:row>
      <xdr:rowOff>9525</xdr:rowOff>
    </xdr:from>
    <xdr:to>
      <xdr:col>15</xdr:col>
      <xdr:colOff>209550</xdr:colOff>
      <xdr:row>30</xdr:row>
      <xdr:rowOff>19050</xdr:rowOff>
    </xdr:to>
    <xdr:grpSp>
      <xdr:nvGrpSpPr>
        <xdr:cNvPr id="52412" name="Group 11">
          <a:extLst>
            <a:ext uri="{FF2B5EF4-FFF2-40B4-BE49-F238E27FC236}">
              <a16:creationId xmlns:a16="http://schemas.microsoft.com/office/drawing/2014/main" id="{00000000-0008-0000-1100-0000BCCC0000}"/>
            </a:ext>
          </a:extLst>
        </xdr:cNvPr>
        <xdr:cNvGrpSpPr>
          <a:grpSpLocks/>
        </xdr:cNvGrpSpPr>
      </xdr:nvGrpSpPr>
      <xdr:grpSpPr bwMode="auto">
        <a:xfrm>
          <a:off x="647700" y="5753100"/>
          <a:ext cx="2695575" cy="219075"/>
          <a:chOff x="68" y="627"/>
          <a:chExt cx="283" cy="23"/>
        </a:xfrm>
      </xdr:grpSpPr>
      <xdr:sp macro="" textlink="">
        <xdr:nvSpPr>
          <xdr:cNvPr id="52425" name="Line 3">
            <a:extLst>
              <a:ext uri="{FF2B5EF4-FFF2-40B4-BE49-F238E27FC236}">
                <a16:creationId xmlns:a16="http://schemas.microsoft.com/office/drawing/2014/main" id="{00000000-0008-0000-1100-0000C9CC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6" name="Line 4">
            <a:extLst>
              <a:ext uri="{FF2B5EF4-FFF2-40B4-BE49-F238E27FC236}">
                <a16:creationId xmlns:a16="http://schemas.microsoft.com/office/drawing/2014/main" id="{00000000-0008-0000-1100-0000CACC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7" name="Line 5">
            <a:extLst>
              <a:ext uri="{FF2B5EF4-FFF2-40B4-BE49-F238E27FC236}">
                <a16:creationId xmlns:a16="http://schemas.microsoft.com/office/drawing/2014/main" id="{00000000-0008-0000-1100-0000CBCC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52413" name="Group 10">
          <a:extLst>
            <a:ext uri="{FF2B5EF4-FFF2-40B4-BE49-F238E27FC236}">
              <a16:creationId xmlns:a16="http://schemas.microsoft.com/office/drawing/2014/main" id="{00000000-0008-0000-1100-0000BDCC0000}"/>
            </a:ext>
          </a:extLst>
        </xdr:cNvPr>
        <xdr:cNvGrpSpPr>
          <a:grpSpLocks/>
        </xdr:cNvGrpSpPr>
      </xdr:nvGrpSpPr>
      <xdr:grpSpPr bwMode="auto">
        <a:xfrm>
          <a:off x="857250" y="4505325"/>
          <a:ext cx="4257675" cy="209550"/>
          <a:chOff x="90" y="496"/>
          <a:chExt cx="447" cy="22"/>
        </a:xfrm>
      </xdr:grpSpPr>
      <xdr:sp macro="" textlink="">
        <xdr:nvSpPr>
          <xdr:cNvPr id="52422" name="Line 7">
            <a:extLst>
              <a:ext uri="{FF2B5EF4-FFF2-40B4-BE49-F238E27FC236}">
                <a16:creationId xmlns:a16="http://schemas.microsoft.com/office/drawing/2014/main" id="{00000000-0008-0000-1100-0000C6CC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3" name="Line 8">
            <a:extLst>
              <a:ext uri="{FF2B5EF4-FFF2-40B4-BE49-F238E27FC236}">
                <a16:creationId xmlns:a16="http://schemas.microsoft.com/office/drawing/2014/main" id="{00000000-0008-0000-1100-0000C7CC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4" name="Line 9">
            <a:extLst>
              <a:ext uri="{FF2B5EF4-FFF2-40B4-BE49-F238E27FC236}">
                <a16:creationId xmlns:a16="http://schemas.microsoft.com/office/drawing/2014/main" id="{00000000-0008-0000-1100-0000C8CC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29</xdr:row>
      <xdr:rowOff>9525</xdr:rowOff>
    </xdr:from>
    <xdr:to>
      <xdr:col>15</xdr:col>
      <xdr:colOff>209550</xdr:colOff>
      <xdr:row>30</xdr:row>
      <xdr:rowOff>19050</xdr:rowOff>
    </xdr:to>
    <xdr:grpSp>
      <xdr:nvGrpSpPr>
        <xdr:cNvPr id="52414" name="Group 11">
          <a:extLst>
            <a:ext uri="{FF2B5EF4-FFF2-40B4-BE49-F238E27FC236}">
              <a16:creationId xmlns:a16="http://schemas.microsoft.com/office/drawing/2014/main" id="{00000000-0008-0000-1100-0000BECC0000}"/>
            </a:ext>
          </a:extLst>
        </xdr:cNvPr>
        <xdr:cNvGrpSpPr>
          <a:grpSpLocks/>
        </xdr:cNvGrpSpPr>
      </xdr:nvGrpSpPr>
      <xdr:grpSpPr bwMode="auto">
        <a:xfrm>
          <a:off x="647700" y="5753100"/>
          <a:ext cx="2695575" cy="219075"/>
          <a:chOff x="68" y="627"/>
          <a:chExt cx="283" cy="23"/>
        </a:xfrm>
      </xdr:grpSpPr>
      <xdr:sp macro="" textlink="">
        <xdr:nvSpPr>
          <xdr:cNvPr id="52419" name="Line 3">
            <a:extLst>
              <a:ext uri="{FF2B5EF4-FFF2-40B4-BE49-F238E27FC236}">
                <a16:creationId xmlns:a16="http://schemas.microsoft.com/office/drawing/2014/main" id="{00000000-0008-0000-1100-0000C3CC0000}"/>
              </a:ext>
            </a:extLst>
          </xdr:cNvPr>
          <xdr:cNvSpPr>
            <a:spLocks noChangeShapeType="1"/>
          </xdr:cNvSpPr>
        </xdr:nvSpPr>
        <xdr:spPr bwMode="auto">
          <a:xfrm>
            <a:off x="351" y="627"/>
            <a:ext cx="0" cy="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0" name="Line 4">
            <a:extLst>
              <a:ext uri="{FF2B5EF4-FFF2-40B4-BE49-F238E27FC236}">
                <a16:creationId xmlns:a16="http://schemas.microsoft.com/office/drawing/2014/main" id="{00000000-0008-0000-1100-0000C4CC0000}"/>
              </a:ext>
            </a:extLst>
          </xdr:cNvPr>
          <xdr:cNvSpPr>
            <a:spLocks noChangeShapeType="1"/>
          </xdr:cNvSpPr>
        </xdr:nvSpPr>
        <xdr:spPr bwMode="auto">
          <a:xfrm flipH="1">
            <a:off x="69" y="634"/>
            <a:ext cx="28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21" name="Line 5">
            <a:extLst>
              <a:ext uri="{FF2B5EF4-FFF2-40B4-BE49-F238E27FC236}">
                <a16:creationId xmlns:a16="http://schemas.microsoft.com/office/drawing/2014/main" id="{00000000-0008-0000-1100-0000C5CC0000}"/>
              </a:ext>
            </a:extLst>
          </xdr:cNvPr>
          <xdr:cNvSpPr>
            <a:spLocks noChangeShapeType="1"/>
          </xdr:cNvSpPr>
        </xdr:nvSpPr>
        <xdr:spPr bwMode="auto">
          <a:xfrm>
            <a:off x="68" y="635"/>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133350</xdr:colOff>
      <xdr:row>23</xdr:row>
      <xdr:rowOff>19050</xdr:rowOff>
    </xdr:from>
    <xdr:to>
      <xdr:col>24</xdr:col>
      <xdr:colOff>9525</xdr:colOff>
      <xdr:row>24</xdr:row>
      <xdr:rowOff>19050</xdr:rowOff>
    </xdr:to>
    <xdr:grpSp>
      <xdr:nvGrpSpPr>
        <xdr:cNvPr id="52415" name="Group 10">
          <a:extLst>
            <a:ext uri="{FF2B5EF4-FFF2-40B4-BE49-F238E27FC236}">
              <a16:creationId xmlns:a16="http://schemas.microsoft.com/office/drawing/2014/main" id="{00000000-0008-0000-1100-0000BFCC0000}"/>
            </a:ext>
          </a:extLst>
        </xdr:cNvPr>
        <xdr:cNvGrpSpPr>
          <a:grpSpLocks/>
        </xdr:cNvGrpSpPr>
      </xdr:nvGrpSpPr>
      <xdr:grpSpPr bwMode="auto">
        <a:xfrm>
          <a:off x="857250" y="4505325"/>
          <a:ext cx="4257675" cy="209550"/>
          <a:chOff x="90" y="496"/>
          <a:chExt cx="447" cy="22"/>
        </a:xfrm>
      </xdr:grpSpPr>
      <xdr:sp macro="" textlink="">
        <xdr:nvSpPr>
          <xdr:cNvPr id="52416" name="Line 7">
            <a:extLst>
              <a:ext uri="{FF2B5EF4-FFF2-40B4-BE49-F238E27FC236}">
                <a16:creationId xmlns:a16="http://schemas.microsoft.com/office/drawing/2014/main" id="{00000000-0008-0000-1100-0000C0CC0000}"/>
              </a:ext>
            </a:extLst>
          </xdr:cNvPr>
          <xdr:cNvSpPr>
            <a:spLocks noChangeShapeType="1"/>
          </xdr:cNvSpPr>
        </xdr:nvSpPr>
        <xdr:spPr bwMode="auto">
          <a:xfrm>
            <a:off x="537" y="496"/>
            <a:ext cx="0"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17" name="Line 8">
            <a:extLst>
              <a:ext uri="{FF2B5EF4-FFF2-40B4-BE49-F238E27FC236}">
                <a16:creationId xmlns:a16="http://schemas.microsoft.com/office/drawing/2014/main" id="{00000000-0008-0000-1100-0000C1CC0000}"/>
              </a:ext>
            </a:extLst>
          </xdr:cNvPr>
          <xdr:cNvSpPr>
            <a:spLocks noChangeShapeType="1"/>
          </xdr:cNvSpPr>
        </xdr:nvSpPr>
        <xdr:spPr bwMode="auto">
          <a:xfrm flipH="1">
            <a:off x="90" y="504"/>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2418" name="Line 9">
            <a:extLst>
              <a:ext uri="{FF2B5EF4-FFF2-40B4-BE49-F238E27FC236}">
                <a16:creationId xmlns:a16="http://schemas.microsoft.com/office/drawing/2014/main" id="{00000000-0008-0000-1100-0000C2CC0000}"/>
              </a:ext>
            </a:extLst>
          </xdr:cNvPr>
          <xdr:cNvSpPr>
            <a:spLocks noChangeShapeType="1"/>
          </xdr:cNvSpPr>
        </xdr:nvSpPr>
        <xdr:spPr bwMode="auto">
          <a:xfrm>
            <a:off x="90" y="504"/>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8724899" y="1457325"/>
          <a:ext cx="14287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802822</xdr:colOff>
      <xdr:row>6</xdr:row>
      <xdr:rowOff>149678</xdr:rowOff>
    </xdr:from>
    <xdr:to>
      <xdr:col>2</xdr:col>
      <xdr:colOff>802823</xdr:colOff>
      <xdr:row>8</xdr:row>
      <xdr:rowOff>0</xdr:rowOff>
    </xdr:to>
    <xdr:cxnSp macro="">
      <xdr:nvCxnSpPr>
        <xdr:cNvPr id="2" name="直線矢印コネクタ 1">
          <a:extLst>
            <a:ext uri="{FF2B5EF4-FFF2-40B4-BE49-F238E27FC236}">
              <a16:creationId xmlns:a16="http://schemas.microsoft.com/office/drawing/2014/main" id="{72DA2777-98D0-40B3-B358-930A0A90E6DD}"/>
            </a:ext>
          </a:extLst>
        </xdr:cNvPr>
        <xdr:cNvCxnSpPr/>
      </xdr:nvCxnSpPr>
      <xdr:spPr>
        <a:xfrm>
          <a:off x="2907847" y="2492828"/>
          <a:ext cx="1" cy="48849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1428750</xdr:colOff>
      <xdr:row>6</xdr:row>
      <xdr:rowOff>149680</xdr:rowOff>
    </xdr:from>
    <xdr:to>
      <xdr:col>4</xdr:col>
      <xdr:colOff>789215</xdr:colOff>
      <xdr:row>6</xdr:row>
      <xdr:rowOff>156880</xdr:rowOff>
    </xdr:to>
    <xdr:cxnSp macro="">
      <xdr:nvCxnSpPr>
        <xdr:cNvPr id="3" name="直線コネクタ 2">
          <a:extLst>
            <a:ext uri="{FF2B5EF4-FFF2-40B4-BE49-F238E27FC236}">
              <a16:creationId xmlns:a16="http://schemas.microsoft.com/office/drawing/2014/main" id="{8CBCA890-7C40-4C96-B37E-37C31351D28D}"/>
            </a:ext>
          </a:extLst>
        </xdr:cNvPr>
        <xdr:cNvCxnSpPr/>
      </xdr:nvCxnSpPr>
      <xdr:spPr>
        <a:xfrm flipH="1">
          <a:off x="1857375" y="2492830"/>
          <a:ext cx="4408715" cy="7200"/>
        </a:xfrm>
        <a:prstGeom prst="lin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68036</xdr:colOff>
      <xdr:row>5</xdr:row>
      <xdr:rowOff>163285</xdr:rowOff>
    </xdr:from>
    <xdr:to>
      <xdr:col>1</xdr:col>
      <xdr:colOff>1387928</xdr:colOff>
      <xdr:row>7</xdr:row>
      <xdr:rowOff>108856</xdr:rowOff>
    </xdr:to>
    <xdr:sp macro="" textlink="">
      <xdr:nvSpPr>
        <xdr:cNvPr id="4" name="テキスト ボックス 3">
          <a:extLst>
            <a:ext uri="{FF2B5EF4-FFF2-40B4-BE49-F238E27FC236}">
              <a16:creationId xmlns:a16="http://schemas.microsoft.com/office/drawing/2014/main" id="{0B4619C5-471E-4F90-9F94-66D4BE4E0924}"/>
            </a:ext>
          </a:extLst>
        </xdr:cNvPr>
        <xdr:cNvSpPr txBox="1"/>
      </xdr:nvSpPr>
      <xdr:spPr>
        <a:xfrm>
          <a:off x="68036" y="2115910"/>
          <a:ext cx="1748517" cy="7266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i="0">
              <a:solidFill>
                <a:srgbClr val="FF0000"/>
              </a:solidFill>
              <a:latin typeface="ＭＳ Ｐゴシック" panose="020B0600070205080204" pitchFamily="50" charset="-128"/>
              <a:ea typeface="ＭＳ Ｐゴシック" panose="020B0600070205080204" pitchFamily="50" charset="-128"/>
            </a:rPr>
            <a:t>①～③のいずれか１箇所に、各部屋の面積を御記入ください。</a:t>
          </a:r>
        </a:p>
      </xdr:txBody>
    </xdr:sp>
    <xdr:clientData/>
  </xdr:twoCellAnchor>
  <xdr:twoCellAnchor>
    <xdr:from>
      <xdr:col>3</xdr:col>
      <xdr:colOff>762000</xdr:colOff>
      <xdr:row>6</xdr:row>
      <xdr:rowOff>149678</xdr:rowOff>
    </xdr:from>
    <xdr:to>
      <xdr:col>3</xdr:col>
      <xdr:colOff>762001</xdr:colOff>
      <xdr:row>8</xdr:row>
      <xdr:rowOff>0</xdr:rowOff>
    </xdr:to>
    <xdr:cxnSp macro="">
      <xdr:nvCxnSpPr>
        <xdr:cNvPr id="5" name="直線矢印コネクタ 4">
          <a:extLst>
            <a:ext uri="{FF2B5EF4-FFF2-40B4-BE49-F238E27FC236}">
              <a16:creationId xmlns:a16="http://schemas.microsoft.com/office/drawing/2014/main" id="{7A97200C-A644-4D7E-B47D-BBBB4C8FC2E8}"/>
            </a:ext>
          </a:extLst>
        </xdr:cNvPr>
        <xdr:cNvCxnSpPr/>
      </xdr:nvCxnSpPr>
      <xdr:spPr>
        <a:xfrm>
          <a:off x="4552950" y="2492828"/>
          <a:ext cx="1" cy="48849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789214</xdr:colOff>
      <xdr:row>6</xdr:row>
      <xdr:rowOff>136071</xdr:rowOff>
    </xdr:from>
    <xdr:to>
      <xdr:col>4</xdr:col>
      <xdr:colOff>795617</xdr:colOff>
      <xdr:row>8</xdr:row>
      <xdr:rowOff>11206</xdr:rowOff>
    </xdr:to>
    <xdr:cxnSp macro="">
      <xdr:nvCxnSpPr>
        <xdr:cNvPr id="6" name="直線矢印コネクタ 5">
          <a:extLst>
            <a:ext uri="{FF2B5EF4-FFF2-40B4-BE49-F238E27FC236}">
              <a16:creationId xmlns:a16="http://schemas.microsoft.com/office/drawing/2014/main" id="{E549C295-C15E-450D-8C40-B00105F61356}"/>
            </a:ext>
          </a:extLst>
        </xdr:cNvPr>
        <xdr:cNvCxnSpPr/>
      </xdr:nvCxnSpPr>
      <xdr:spPr>
        <a:xfrm>
          <a:off x="6266089" y="2479221"/>
          <a:ext cx="6403" cy="51331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800</xdr:colOff>
      <xdr:row>0</xdr:row>
      <xdr:rowOff>179294</xdr:rowOff>
    </xdr:from>
    <xdr:to>
      <xdr:col>16</xdr:col>
      <xdr:colOff>222596</xdr:colOff>
      <xdr:row>2</xdr:row>
      <xdr:rowOff>124866</xdr:rowOff>
    </xdr:to>
    <xdr:sp macro="" textlink="">
      <xdr:nvSpPr>
        <xdr:cNvPr id="7" name="テキスト ボックス 6">
          <a:extLst>
            <a:ext uri="{FF2B5EF4-FFF2-40B4-BE49-F238E27FC236}">
              <a16:creationId xmlns:a16="http://schemas.microsoft.com/office/drawing/2014/main" id="{70C64944-AE18-474D-8211-E4415B12FE48}"/>
            </a:ext>
          </a:extLst>
        </xdr:cNvPr>
        <xdr:cNvSpPr txBox="1"/>
      </xdr:nvSpPr>
      <xdr:spPr>
        <a:xfrm>
          <a:off x="9716300" y="179294"/>
          <a:ext cx="3641271" cy="72662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solidFill>
                <a:srgbClr val="FF0000"/>
              </a:solidFill>
            </a:rPr>
            <a:t>※</a:t>
          </a:r>
          <a:r>
            <a:rPr kumimoji="1" lang="ja-JP" altLang="en-US" sz="1200" b="1">
              <a:solidFill>
                <a:srgbClr val="FF0000"/>
              </a:solidFill>
            </a:rPr>
            <a:t>水色セル部分にはあらかじめ計算式が</a:t>
          </a:r>
          <a:endParaRPr kumimoji="1" lang="en-US" altLang="ja-JP" sz="1200" b="1">
            <a:solidFill>
              <a:srgbClr val="FF0000"/>
            </a:solidFill>
          </a:endParaRPr>
        </a:p>
        <a:p>
          <a:pPr algn="ctr"/>
          <a:r>
            <a:rPr kumimoji="1" lang="ja-JP" altLang="en-US" sz="1200" b="1">
              <a:solidFill>
                <a:srgbClr val="FF0000"/>
              </a:solidFill>
            </a:rPr>
            <a:t>　   </a:t>
          </a:r>
          <a:r>
            <a:rPr kumimoji="1" lang="ja-JP" altLang="en-US" sz="1200" b="1" baseline="0">
              <a:solidFill>
                <a:srgbClr val="FF0000"/>
              </a:solidFill>
            </a:rPr>
            <a:t> </a:t>
          </a:r>
          <a:r>
            <a:rPr kumimoji="1" lang="ja-JP" altLang="en-US" sz="1200" b="1">
              <a:solidFill>
                <a:srgbClr val="FF0000"/>
              </a:solidFill>
            </a:rPr>
            <a:t>入力されていますので、入力は不要です。</a:t>
          </a:r>
        </a:p>
      </xdr:txBody>
    </xdr:sp>
    <xdr:clientData/>
  </xdr:twoCellAnchor>
  <xdr:twoCellAnchor>
    <xdr:from>
      <xdr:col>14</xdr:col>
      <xdr:colOff>204107</xdr:colOff>
      <xdr:row>5</xdr:row>
      <xdr:rowOff>252328</xdr:rowOff>
    </xdr:from>
    <xdr:to>
      <xdr:col>14</xdr:col>
      <xdr:colOff>210510</xdr:colOff>
      <xdr:row>6</xdr:row>
      <xdr:rowOff>373993</xdr:rowOff>
    </xdr:to>
    <xdr:cxnSp macro="">
      <xdr:nvCxnSpPr>
        <xdr:cNvPr id="8" name="直線矢印コネクタ 7">
          <a:extLst>
            <a:ext uri="{FF2B5EF4-FFF2-40B4-BE49-F238E27FC236}">
              <a16:creationId xmlns:a16="http://schemas.microsoft.com/office/drawing/2014/main" id="{2C83A850-5C70-4F47-BB11-42CA03EB7C8F}"/>
            </a:ext>
          </a:extLst>
        </xdr:cNvPr>
        <xdr:cNvCxnSpPr/>
      </xdr:nvCxnSpPr>
      <xdr:spPr>
        <a:xfrm>
          <a:off x="12481832" y="2204953"/>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202007</xdr:colOff>
      <xdr:row>5</xdr:row>
      <xdr:rowOff>244371</xdr:rowOff>
    </xdr:from>
    <xdr:to>
      <xdr:col>16</xdr:col>
      <xdr:colOff>243676</xdr:colOff>
      <xdr:row>5</xdr:row>
      <xdr:rowOff>256932</xdr:rowOff>
    </xdr:to>
    <xdr:cxnSp macro="">
      <xdr:nvCxnSpPr>
        <xdr:cNvPr id="9" name="直線コネクタ 8">
          <a:extLst>
            <a:ext uri="{FF2B5EF4-FFF2-40B4-BE49-F238E27FC236}">
              <a16:creationId xmlns:a16="http://schemas.microsoft.com/office/drawing/2014/main" id="{3477172C-85B1-47E9-9175-3FC538D8A084}"/>
            </a:ext>
          </a:extLst>
        </xdr:cNvPr>
        <xdr:cNvCxnSpPr/>
      </xdr:nvCxnSpPr>
      <xdr:spPr>
        <a:xfrm flipH="1">
          <a:off x="12479732" y="2196996"/>
          <a:ext cx="898919" cy="1256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307359</xdr:colOff>
      <xdr:row>3</xdr:row>
      <xdr:rowOff>241727</xdr:rowOff>
    </xdr:from>
    <xdr:to>
      <xdr:col>13</xdr:col>
      <xdr:colOff>348180</xdr:colOff>
      <xdr:row>5</xdr:row>
      <xdr:rowOff>156883</xdr:rowOff>
    </xdr:to>
    <xdr:sp macro="" textlink="">
      <xdr:nvSpPr>
        <xdr:cNvPr id="10" name="テキスト ボックス 9">
          <a:extLst>
            <a:ext uri="{FF2B5EF4-FFF2-40B4-BE49-F238E27FC236}">
              <a16:creationId xmlns:a16="http://schemas.microsoft.com/office/drawing/2014/main" id="{387F0A96-999E-424F-97C3-312FB0C794B8}"/>
            </a:ext>
          </a:extLst>
        </xdr:cNvPr>
        <xdr:cNvSpPr txBox="1"/>
      </xdr:nvSpPr>
      <xdr:spPr>
        <a:xfrm>
          <a:off x="10451484" y="1413302"/>
          <a:ext cx="1745796" cy="6962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50" b="0" i="0">
              <a:solidFill>
                <a:srgbClr val="FF0000"/>
              </a:solidFill>
              <a:latin typeface="ＭＳ Ｐゴシック" panose="020B0600070205080204" pitchFamily="50" charset="-128"/>
              <a:ea typeface="ＭＳ Ｐゴシック" panose="020B0600070205080204" pitchFamily="50" charset="-128"/>
            </a:rPr>
            <a:t>「③共有部分」の按分に使用する定員数を、部屋ごとに御記入ください。</a:t>
          </a:r>
        </a:p>
      </xdr:txBody>
    </xdr:sp>
    <xdr:clientData/>
  </xdr:twoCellAnchor>
  <xdr:twoCellAnchor>
    <xdr:from>
      <xdr:col>14</xdr:col>
      <xdr:colOff>22412</xdr:colOff>
      <xdr:row>4</xdr:row>
      <xdr:rowOff>33615</xdr:rowOff>
    </xdr:from>
    <xdr:to>
      <xdr:col>15</xdr:col>
      <xdr:colOff>108857</xdr:colOff>
      <xdr:row>5</xdr:row>
      <xdr:rowOff>249729</xdr:rowOff>
    </xdr:to>
    <xdr:cxnSp macro="">
      <xdr:nvCxnSpPr>
        <xdr:cNvPr id="11" name="直線コネクタ 10">
          <a:extLst>
            <a:ext uri="{FF2B5EF4-FFF2-40B4-BE49-F238E27FC236}">
              <a16:creationId xmlns:a16="http://schemas.microsoft.com/office/drawing/2014/main" id="{64389637-CBAC-4D7F-8DF1-3D01D1A920D7}"/>
            </a:ext>
          </a:extLst>
        </xdr:cNvPr>
        <xdr:cNvCxnSpPr/>
      </xdr:nvCxnSpPr>
      <xdr:spPr>
        <a:xfrm>
          <a:off x="12300137" y="1595715"/>
          <a:ext cx="515070" cy="606639"/>
        </a:xfrm>
        <a:prstGeom prst="lin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201706</xdr:colOff>
      <xdr:row>5</xdr:row>
      <xdr:rowOff>260656</xdr:rowOff>
    </xdr:from>
    <xdr:to>
      <xdr:col>15</xdr:col>
      <xdr:colOff>208109</xdr:colOff>
      <xdr:row>6</xdr:row>
      <xdr:rowOff>382321</xdr:rowOff>
    </xdr:to>
    <xdr:cxnSp macro="">
      <xdr:nvCxnSpPr>
        <xdr:cNvPr id="12" name="直線矢印コネクタ 11">
          <a:extLst>
            <a:ext uri="{FF2B5EF4-FFF2-40B4-BE49-F238E27FC236}">
              <a16:creationId xmlns:a16="http://schemas.microsoft.com/office/drawing/2014/main" id="{422CB078-6E4B-4997-ACB1-9071D629267D}"/>
            </a:ext>
          </a:extLst>
        </xdr:cNvPr>
        <xdr:cNvCxnSpPr/>
      </xdr:nvCxnSpPr>
      <xdr:spPr>
        <a:xfrm>
          <a:off x="12908056" y="2213281"/>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235324</xdr:colOff>
      <xdr:row>5</xdr:row>
      <xdr:rowOff>257734</xdr:rowOff>
    </xdr:from>
    <xdr:to>
      <xdr:col>16</xdr:col>
      <xdr:colOff>241727</xdr:colOff>
      <xdr:row>6</xdr:row>
      <xdr:rowOff>379399</xdr:rowOff>
    </xdr:to>
    <xdr:cxnSp macro="">
      <xdr:nvCxnSpPr>
        <xdr:cNvPr id="13" name="直線矢印コネクタ 12">
          <a:extLst>
            <a:ext uri="{FF2B5EF4-FFF2-40B4-BE49-F238E27FC236}">
              <a16:creationId xmlns:a16="http://schemas.microsoft.com/office/drawing/2014/main" id="{0743E5D7-1835-4075-A109-DDF5AD06E471}"/>
            </a:ext>
          </a:extLst>
        </xdr:cNvPr>
        <xdr:cNvCxnSpPr/>
      </xdr:nvCxnSpPr>
      <xdr:spPr>
        <a:xfrm>
          <a:off x="13370299" y="2210359"/>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802822</xdr:colOff>
      <xdr:row>6</xdr:row>
      <xdr:rowOff>149678</xdr:rowOff>
    </xdr:from>
    <xdr:to>
      <xdr:col>2</xdr:col>
      <xdr:colOff>802823</xdr:colOff>
      <xdr:row>8</xdr:row>
      <xdr:rowOff>0</xdr:rowOff>
    </xdr:to>
    <xdr:cxnSp macro="">
      <xdr:nvCxnSpPr>
        <xdr:cNvPr id="2" name="直線矢印コネクタ 1">
          <a:extLst>
            <a:ext uri="{FF2B5EF4-FFF2-40B4-BE49-F238E27FC236}">
              <a16:creationId xmlns:a16="http://schemas.microsoft.com/office/drawing/2014/main" id="{CA2B4BA1-DE37-49B1-9909-64225984F796}"/>
            </a:ext>
          </a:extLst>
        </xdr:cNvPr>
        <xdr:cNvCxnSpPr/>
      </xdr:nvCxnSpPr>
      <xdr:spPr>
        <a:xfrm>
          <a:off x="2907847" y="2492828"/>
          <a:ext cx="1" cy="48849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1428750</xdr:colOff>
      <xdr:row>6</xdr:row>
      <xdr:rowOff>149680</xdr:rowOff>
    </xdr:from>
    <xdr:to>
      <xdr:col>4</xdr:col>
      <xdr:colOff>789215</xdr:colOff>
      <xdr:row>6</xdr:row>
      <xdr:rowOff>156880</xdr:rowOff>
    </xdr:to>
    <xdr:cxnSp macro="">
      <xdr:nvCxnSpPr>
        <xdr:cNvPr id="3" name="直線コネクタ 2">
          <a:extLst>
            <a:ext uri="{FF2B5EF4-FFF2-40B4-BE49-F238E27FC236}">
              <a16:creationId xmlns:a16="http://schemas.microsoft.com/office/drawing/2014/main" id="{68538232-C5A6-4E1D-B973-9F441CE3E152}"/>
            </a:ext>
          </a:extLst>
        </xdr:cNvPr>
        <xdr:cNvCxnSpPr/>
      </xdr:nvCxnSpPr>
      <xdr:spPr>
        <a:xfrm flipH="1">
          <a:off x="1857375" y="2492830"/>
          <a:ext cx="4408715" cy="7200"/>
        </a:xfrm>
        <a:prstGeom prst="lin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68036</xdr:colOff>
      <xdr:row>5</xdr:row>
      <xdr:rowOff>163285</xdr:rowOff>
    </xdr:from>
    <xdr:to>
      <xdr:col>1</xdr:col>
      <xdr:colOff>1387928</xdr:colOff>
      <xdr:row>7</xdr:row>
      <xdr:rowOff>108856</xdr:rowOff>
    </xdr:to>
    <xdr:sp macro="" textlink="">
      <xdr:nvSpPr>
        <xdr:cNvPr id="4" name="テキスト ボックス 3">
          <a:extLst>
            <a:ext uri="{FF2B5EF4-FFF2-40B4-BE49-F238E27FC236}">
              <a16:creationId xmlns:a16="http://schemas.microsoft.com/office/drawing/2014/main" id="{FE3FC1AA-A8F1-458C-82D7-0ABB5ECAAE5F}"/>
            </a:ext>
          </a:extLst>
        </xdr:cNvPr>
        <xdr:cNvSpPr txBox="1"/>
      </xdr:nvSpPr>
      <xdr:spPr>
        <a:xfrm>
          <a:off x="68036" y="2115910"/>
          <a:ext cx="1748517" cy="7266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i="0">
              <a:solidFill>
                <a:srgbClr val="FF0000"/>
              </a:solidFill>
              <a:latin typeface="ＭＳ Ｐゴシック" panose="020B0600070205080204" pitchFamily="50" charset="-128"/>
              <a:ea typeface="ＭＳ Ｐゴシック" panose="020B0600070205080204" pitchFamily="50" charset="-128"/>
            </a:rPr>
            <a:t>①～③のいずれか１箇所に、各部屋の面積を御記入ください。</a:t>
          </a:r>
        </a:p>
      </xdr:txBody>
    </xdr:sp>
    <xdr:clientData/>
  </xdr:twoCellAnchor>
  <xdr:twoCellAnchor>
    <xdr:from>
      <xdr:col>3</xdr:col>
      <xdr:colOff>762000</xdr:colOff>
      <xdr:row>6</xdr:row>
      <xdr:rowOff>149678</xdr:rowOff>
    </xdr:from>
    <xdr:to>
      <xdr:col>3</xdr:col>
      <xdr:colOff>762001</xdr:colOff>
      <xdr:row>8</xdr:row>
      <xdr:rowOff>0</xdr:rowOff>
    </xdr:to>
    <xdr:cxnSp macro="">
      <xdr:nvCxnSpPr>
        <xdr:cNvPr id="5" name="直線矢印コネクタ 4">
          <a:extLst>
            <a:ext uri="{FF2B5EF4-FFF2-40B4-BE49-F238E27FC236}">
              <a16:creationId xmlns:a16="http://schemas.microsoft.com/office/drawing/2014/main" id="{87BFF58E-8158-467F-BEF4-6928915832DD}"/>
            </a:ext>
          </a:extLst>
        </xdr:cNvPr>
        <xdr:cNvCxnSpPr/>
      </xdr:nvCxnSpPr>
      <xdr:spPr>
        <a:xfrm>
          <a:off x="4552950" y="2492828"/>
          <a:ext cx="1" cy="488497"/>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789214</xdr:colOff>
      <xdr:row>6</xdr:row>
      <xdr:rowOff>136071</xdr:rowOff>
    </xdr:from>
    <xdr:to>
      <xdr:col>4</xdr:col>
      <xdr:colOff>795617</xdr:colOff>
      <xdr:row>8</xdr:row>
      <xdr:rowOff>11206</xdr:rowOff>
    </xdr:to>
    <xdr:cxnSp macro="">
      <xdr:nvCxnSpPr>
        <xdr:cNvPr id="6" name="直線矢印コネクタ 5">
          <a:extLst>
            <a:ext uri="{FF2B5EF4-FFF2-40B4-BE49-F238E27FC236}">
              <a16:creationId xmlns:a16="http://schemas.microsoft.com/office/drawing/2014/main" id="{1B0DC847-6D32-4EEA-905F-003EB3E8AF61}"/>
            </a:ext>
          </a:extLst>
        </xdr:cNvPr>
        <xdr:cNvCxnSpPr/>
      </xdr:nvCxnSpPr>
      <xdr:spPr>
        <a:xfrm>
          <a:off x="6266089" y="2479221"/>
          <a:ext cx="6403" cy="51331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27214</xdr:colOff>
      <xdr:row>0</xdr:row>
      <xdr:rowOff>163285</xdr:rowOff>
    </xdr:from>
    <xdr:to>
      <xdr:col>16</xdr:col>
      <xdr:colOff>221796</xdr:colOff>
      <xdr:row>2</xdr:row>
      <xdr:rowOff>108857</xdr:rowOff>
    </xdr:to>
    <xdr:sp macro="" textlink="">
      <xdr:nvSpPr>
        <xdr:cNvPr id="7" name="テキスト ボックス 6">
          <a:extLst>
            <a:ext uri="{FF2B5EF4-FFF2-40B4-BE49-F238E27FC236}">
              <a16:creationId xmlns:a16="http://schemas.microsoft.com/office/drawing/2014/main" id="{9AD361FD-3EF6-462A-BA35-8E762E5720CB}"/>
            </a:ext>
          </a:extLst>
        </xdr:cNvPr>
        <xdr:cNvSpPr txBox="1"/>
      </xdr:nvSpPr>
      <xdr:spPr>
        <a:xfrm>
          <a:off x="9742714" y="163285"/>
          <a:ext cx="3614057" cy="72662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solidFill>
                <a:srgbClr val="FF0000"/>
              </a:solidFill>
            </a:rPr>
            <a:t>※</a:t>
          </a:r>
          <a:r>
            <a:rPr kumimoji="1" lang="ja-JP" altLang="en-US" sz="1200" b="1">
              <a:solidFill>
                <a:srgbClr val="FF0000"/>
              </a:solidFill>
            </a:rPr>
            <a:t>水色セル部分にはあらかじめ計算式が</a:t>
          </a:r>
          <a:endParaRPr kumimoji="1" lang="en-US" altLang="ja-JP" sz="1200" b="1">
            <a:solidFill>
              <a:srgbClr val="FF0000"/>
            </a:solidFill>
          </a:endParaRPr>
        </a:p>
        <a:p>
          <a:pPr algn="ctr"/>
          <a:r>
            <a:rPr kumimoji="1" lang="ja-JP" altLang="en-US" sz="1200" b="1">
              <a:solidFill>
                <a:srgbClr val="FF0000"/>
              </a:solidFill>
            </a:rPr>
            <a:t>　   </a:t>
          </a:r>
          <a:r>
            <a:rPr kumimoji="1" lang="ja-JP" altLang="en-US" sz="1200" b="1" baseline="0">
              <a:solidFill>
                <a:srgbClr val="FF0000"/>
              </a:solidFill>
            </a:rPr>
            <a:t> </a:t>
          </a:r>
          <a:r>
            <a:rPr kumimoji="1" lang="ja-JP" altLang="en-US" sz="1200" b="1">
              <a:solidFill>
                <a:srgbClr val="FF0000"/>
              </a:solidFill>
            </a:rPr>
            <a:t>入力されていますので、入力は不要です。</a:t>
          </a:r>
        </a:p>
      </xdr:txBody>
    </xdr:sp>
    <xdr:clientData/>
  </xdr:twoCellAnchor>
  <xdr:twoCellAnchor>
    <xdr:from>
      <xdr:col>14</xdr:col>
      <xdr:colOff>204107</xdr:colOff>
      <xdr:row>5</xdr:row>
      <xdr:rowOff>252328</xdr:rowOff>
    </xdr:from>
    <xdr:to>
      <xdr:col>14</xdr:col>
      <xdr:colOff>210510</xdr:colOff>
      <xdr:row>6</xdr:row>
      <xdr:rowOff>373993</xdr:rowOff>
    </xdr:to>
    <xdr:cxnSp macro="">
      <xdr:nvCxnSpPr>
        <xdr:cNvPr id="8" name="直線矢印コネクタ 7">
          <a:extLst>
            <a:ext uri="{FF2B5EF4-FFF2-40B4-BE49-F238E27FC236}">
              <a16:creationId xmlns:a16="http://schemas.microsoft.com/office/drawing/2014/main" id="{DD52EEB1-58D1-45C8-A48A-777B34846793}"/>
            </a:ext>
          </a:extLst>
        </xdr:cNvPr>
        <xdr:cNvCxnSpPr/>
      </xdr:nvCxnSpPr>
      <xdr:spPr>
        <a:xfrm>
          <a:off x="12481832" y="2204953"/>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202007</xdr:colOff>
      <xdr:row>5</xdr:row>
      <xdr:rowOff>244371</xdr:rowOff>
    </xdr:from>
    <xdr:to>
      <xdr:col>16</xdr:col>
      <xdr:colOff>243676</xdr:colOff>
      <xdr:row>5</xdr:row>
      <xdr:rowOff>256932</xdr:rowOff>
    </xdr:to>
    <xdr:cxnSp macro="">
      <xdr:nvCxnSpPr>
        <xdr:cNvPr id="9" name="直線コネクタ 8">
          <a:extLst>
            <a:ext uri="{FF2B5EF4-FFF2-40B4-BE49-F238E27FC236}">
              <a16:creationId xmlns:a16="http://schemas.microsoft.com/office/drawing/2014/main" id="{A92CC506-5388-42C7-B4C0-3817448E8A3F}"/>
            </a:ext>
          </a:extLst>
        </xdr:cNvPr>
        <xdr:cNvCxnSpPr/>
      </xdr:nvCxnSpPr>
      <xdr:spPr>
        <a:xfrm flipH="1">
          <a:off x="12479732" y="2196996"/>
          <a:ext cx="898919" cy="1256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22412</xdr:colOff>
      <xdr:row>4</xdr:row>
      <xdr:rowOff>33615</xdr:rowOff>
    </xdr:from>
    <xdr:to>
      <xdr:col>15</xdr:col>
      <xdr:colOff>108857</xdr:colOff>
      <xdr:row>5</xdr:row>
      <xdr:rowOff>249729</xdr:rowOff>
    </xdr:to>
    <xdr:cxnSp macro="">
      <xdr:nvCxnSpPr>
        <xdr:cNvPr id="10" name="直線コネクタ 9">
          <a:extLst>
            <a:ext uri="{FF2B5EF4-FFF2-40B4-BE49-F238E27FC236}">
              <a16:creationId xmlns:a16="http://schemas.microsoft.com/office/drawing/2014/main" id="{2FBEE90A-AE9F-4B5C-A58E-893AD34798A8}"/>
            </a:ext>
          </a:extLst>
        </xdr:cNvPr>
        <xdr:cNvCxnSpPr/>
      </xdr:nvCxnSpPr>
      <xdr:spPr>
        <a:xfrm>
          <a:off x="12300137" y="1595715"/>
          <a:ext cx="515070" cy="606639"/>
        </a:xfrm>
        <a:prstGeom prst="line">
          <a:avLst/>
        </a:prstGeom>
        <a:ln w="1905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201706</xdr:colOff>
      <xdr:row>5</xdr:row>
      <xdr:rowOff>260656</xdr:rowOff>
    </xdr:from>
    <xdr:to>
      <xdr:col>15</xdr:col>
      <xdr:colOff>208109</xdr:colOff>
      <xdr:row>6</xdr:row>
      <xdr:rowOff>382321</xdr:rowOff>
    </xdr:to>
    <xdr:cxnSp macro="">
      <xdr:nvCxnSpPr>
        <xdr:cNvPr id="11" name="直線矢印コネクタ 10">
          <a:extLst>
            <a:ext uri="{FF2B5EF4-FFF2-40B4-BE49-F238E27FC236}">
              <a16:creationId xmlns:a16="http://schemas.microsoft.com/office/drawing/2014/main" id="{6ACDFD19-7784-47BB-99BA-FB3A498F64C3}"/>
            </a:ext>
          </a:extLst>
        </xdr:cNvPr>
        <xdr:cNvCxnSpPr/>
      </xdr:nvCxnSpPr>
      <xdr:spPr>
        <a:xfrm>
          <a:off x="12908056" y="2213281"/>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235324</xdr:colOff>
      <xdr:row>5</xdr:row>
      <xdr:rowOff>257734</xdr:rowOff>
    </xdr:from>
    <xdr:to>
      <xdr:col>16</xdr:col>
      <xdr:colOff>241727</xdr:colOff>
      <xdr:row>6</xdr:row>
      <xdr:rowOff>379399</xdr:rowOff>
    </xdr:to>
    <xdr:cxnSp macro="">
      <xdr:nvCxnSpPr>
        <xdr:cNvPr id="12" name="直線矢印コネクタ 11">
          <a:extLst>
            <a:ext uri="{FF2B5EF4-FFF2-40B4-BE49-F238E27FC236}">
              <a16:creationId xmlns:a16="http://schemas.microsoft.com/office/drawing/2014/main" id="{4431C2F0-ADA7-4C47-AEED-9616705FEA37}"/>
            </a:ext>
          </a:extLst>
        </xdr:cNvPr>
        <xdr:cNvCxnSpPr/>
      </xdr:nvCxnSpPr>
      <xdr:spPr>
        <a:xfrm>
          <a:off x="13370299" y="2210359"/>
          <a:ext cx="6403" cy="51219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312965</xdr:colOff>
      <xdr:row>3</xdr:row>
      <xdr:rowOff>231322</xdr:rowOff>
    </xdr:from>
    <xdr:to>
      <xdr:col>13</xdr:col>
      <xdr:colOff>353786</xdr:colOff>
      <xdr:row>5</xdr:row>
      <xdr:rowOff>146478</xdr:rowOff>
    </xdr:to>
    <xdr:sp macro="" textlink="">
      <xdr:nvSpPr>
        <xdr:cNvPr id="13" name="テキスト ボックス 12">
          <a:extLst>
            <a:ext uri="{FF2B5EF4-FFF2-40B4-BE49-F238E27FC236}">
              <a16:creationId xmlns:a16="http://schemas.microsoft.com/office/drawing/2014/main" id="{86AC49FC-1C9E-48B2-A114-733E3104D9CC}"/>
            </a:ext>
          </a:extLst>
        </xdr:cNvPr>
        <xdr:cNvSpPr txBox="1"/>
      </xdr:nvSpPr>
      <xdr:spPr>
        <a:xfrm>
          <a:off x="10457090" y="1402897"/>
          <a:ext cx="1745796" cy="6962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50" b="0" i="0">
              <a:solidFill>
                <a:srgbClr val="FF0000"/>
              </a:solidFill>
              <a:latin typeface="ＭＳ Ｐゴシック" panose="020B0600070205080204" pitchFamily="50" charset="-128"/>
              <a:ea typeface="ＭＳ Ｐゴシック" panose="020B0600070205080204" pitchFamily="50" charset="-128"/>
            </a:rPr>
            <a:t>「③共有部分」の按分に使用する定員数を、部屋ごとに御記入ください。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571499</xdr:colOff>
      <xdr:row>25</xdr:row>
      <xdr:rowOff>0</xdr:rowOff>
    </xdr:from>
    <xdr:to>
      <xdr:col>0</xdr:col>
      <xdr:colOff>721178</xdr:colOff>
      <xdr:row>28</xdr:row>
      <xdr:rowOff>353786</xdr:rowOff>
    </xdr:to>
    <xdr:sp macro="" textlink="">
      <xdr:nvSpPr>
        <xdr:cNvPr id="2" name="左中かっこ 1">
          <a:extLst>
            <a:ext uri="{FF2B5EF4-FFF2-40B4-BE49-F238E27FC236}">
              <a16:creationId xmlns:a16="http://schemas.microsoft.com/office/drawing/2014/main" id="{344D2D8A-4979-4F8C-A4F6-10242CE03451}"/>
            </a:ext>
          </a:extLst>
        </xdr:cNvPr>
        <xdr:cNvSpPr/>
      </xdr:nvSpPr>
      <xdr:spPr>
        <a:xfrm>
          <a:off x="571499" y="9258300"/>
          <a:ext cx="149679" cy="1496786"/>
        </a:xfrm>
        <a:prstGeom prst="lef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53069</xdr:colOff>
      <xdr:row>32</xdr:row>
      <xdr:rowOff>219075</xdr:rowOff>
    </xdr:from>
    <xdr:to>
      <xdr:col>6</xdr:col>
      <xdr:colOff>1819276</xdr:colOff>
      <xdr:row>33</xdr:row>
      <xdr:rowOff>247651</xdr:rowOff>
    </xdr:to>
    <xdr:sp macro="" textlink="">
      <xdr:nvSpPr>
        <xdr:cNvPr id="3" name="テキスト ボックス 2">
          <a:extLst>
            <a:ext uri="{FF2B5EF4-FFF2-40B4-BE49-F238E27FC236}">
              <a16:creationId xmlns:a16="http://schemas.microsoft.com/office/drawing/2014/main" id="{79E7CFDA-AE3D-41BB-8997-204914AC556A}"/>
            </a:ext>
          </a:extLst>
        </xdr:cNvPr>
        <xdr:cNvSpPr txBox="1"/>
      </xdr:nvSpPr>
      <xdr:spPr>
        <a:xfrm>
          <a:off x="815069" y="13668375"/>
          <a:ext cx="3299732" cy="34290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200" b="1" i="0">
              <a:solidFill>
                <a:sysClr val="windowText" lastClr="000000"/>
              </a:solidFill>
              <a:latin typeface="+mn-ea"/>
              <a:ea typeface="+mn-ea"/>
            </a:rPr>
            <a:t>※</a:t>
          </a:r>
          <a:r>
            <a:rPr kumimoji="1" lang="ja-JP" altLang="en-US" sz="1200" b="1" i="0">
              <a:solidFill>
                <a:sysClr val="windowText" lastClr="000000"/>
              </a:solidFill>
              <a:latin typeface="+mn-ea"/>
              <a:ea typeface="+mn-ea"/>
            </a:rPr>
            <a:t>保育所等整備交付金のみ対象となる経費。</a:t>
          </a:r>
        </a:p>
      </xdr:txBody>
    </xdr:sp>
    <xdr:clientData/>
  </xdr:twoCellAnchor>
  <xdr:twoCellAnchor>
    <xdr:from>
      <xdr:col>0</xdr:col>
      <xdr:colOff>228600</xdr:colOff>
      <xdr:row>26</xdr:row>
      <xdr:rowOff>367394</xdr:rowOff>
    </xdr:from>
    <xdr:to>
      <xdr:col>0</xdr:col>
      <xdr:colOff>449035</xdr:colOff>
      <xdr:row>26</xdr:row>
      <xdr:rowOff>371475</xdr:rowOff>
    </xdr:to>
    <xdr:cxnSp macro="">
      <xdr:nvCxnSpPr>
        <xdr:cNvPr id="4" name="直線矢印コネクタ 3">
          <a:extLst>
            <a:ext uri="{FF2B5EF4-FFF2-40B4-BE49-F238E27FC236}">
              <a16:creationId xmlns:a16="http://schemas.microsoft.com/office/drawing/2014/main" id="{C6CC2A64-B640-4656-B70A-2E9E5FC72D07}"/>
            </a:ext>
          </a:extLst>
        </xdr:cNvPr>
        <xdr:cNvCxnSpPr/>
      </xdr:nvCxnSpPr>
      <xdr:spPr>
        <a:xfrm flipV="1">
          <a:off x="228600" y="10006694"/>
          <a:ext cx="220435" cy="4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238125</xdr:colOff>
      <xdr:row>26</xdr:row>
      <xdr:rowOff>361950</xdr:rowOff>
    </xdr:from>
    <xdr:to>
      <xdr:col>0</xdr:col>
      <xdr:colOff>247651</xdr:colOff>
      <xdr:row>33</xdr:row>
      <xdr:rowOff>9525</xdr:rowOff>
    </xdr:to>
    <xdr:cxnSp macro="">
      <xdr:nvCxnSpPr>
        <xdr:cNvPr id="5" name="直線コネクタ 4">
          <a:extLst>
            <a:ext uri="{FF2B5EF4-FFF2-40B4-BE49-F238E27FC236}">
              <a16:creationId xmlns:a16="http://schemas.microsoft.com/office/drawing/2014/main" id="{3554A1AA-C166-4D1B-BDB8-330FCB70D163}"/>
            </a:ext>
          </a:extLst>
        </xdr:cNvPr>
        <xdr:cNvCxnSpPr/>
      </xdr:nvCxnSpPr>
      <xdr:spPr>
        <a:xfrm>
          <a:off x="238125" y="10001250"/>
          <a:ext cx="9526" cy="37719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247650</xdr:colOff>
      <xdr:row>33</xdr:row>
      <xdr:rowOff>0</xdr:rowOff>
    </xdr:from>
    <xdr:to>
      <xdr:col>1</xdr:col>
      <xdr:colOff>5444</xdr:colOff>
      <xdr:row>33</xdr:row>
      <xdr:rowOff>7484</xdr:rowOff>
    </xdr:to>
    <xdr:cxnSp macro="">
      <xdr:nvCxnSpPr>
        <xdr:cNvPr id="6" name="直線コネクタ 5">
          <a:extLst>
            <a:ext uri="{FF2B5EF4-FFF2-40B4-BE49-F238E27FC236}">
              <a16:creationId xmlns:a16="http://schemas.microsoft.com/office/drawing/2014/main" id="{631E9B35-CBC1-4A04-AA65-282C899B5A8D}"/>
            </a:ext>
          </a:extLst>
        </xdr:cNvPr>
        <xdr:cNvCxnSpPr/>
      </xdr:nvCxnSpPr>
      <xdr:spPr>
        <a:xfrm>
          <a:off x="247650" y="13763625"/>
          <a:ext cx="519794" cy="7484"/>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69273</xdr:colOff>
      <xdr:row>1</xdr:row>
      <xdr:rowOff>242451</xdr:rowOff>
    </xdr:from>
    <xdr:to>
      <xdr:col>6</xdr:col>
      <xdr:colOff>1973036</xdr:colOff>
      <xdr:row>3</xdr:row>
      <xdr:rowOff>24737</xdr:rowOff>
    </xdr:to>
    <xdr:sp macro="" textlink="">
      <xdr:nvSpPr>
        <xdr:cNvPr id="7" name="テキスト ボックス 6">
          <a:extLst>
            <a:ext uri="{FF2B5EF4-FFF2-40B4-BE49-F238E27FC236}">
              <a16:creationId xmlns:a16="http://schemas.microsoft.com/office/drawing/2014/main" id="{6466FC08-5A28-401C-AE68-1DE9D3CA10A8}"/>
            </a:ext>
          </a:extLst>
        </xdr:cNvPr>
        <xdr:cNvSpPr txBox="1"/>
      </xdr:nvSpPr>
      <xdr:spPr>
        <a:xfrm>
          <a:off x="831273" y="747276"/>
          <a:ext cx="3437288" cy="668111"/>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solidFill>
                <a:srgbClr val="FF0000"/>
              </a:solidFill>
            </a:rPr>
            <a:t>※</a:t>
          </a:r>
          <a:r>
            <a:rPr kumimoji="1" lang="ja-JP" altLang="en-US" sz="1200" b="1">
              <a:solidFill>
                <a:srgbClr val="FF0000"/>
              </a:solidFill>
            </a:rPr>
            <a:t>水色セル部分にはあらかじめ計算式が</a:t>
          </a:r>
          <a:endParaRPr kumimoji="1" lang="en-US" altLang="ja-JP" sz="1200" b="1">
            <a:solidFill>
              <a:srgbClr val="FF0000"/>
            </a:solidFill>
          </a:endParaRPr>
        </a:p>
        <a:p>
          <a:pPr algn="ctr"/>
          <a:r>
            <a:rPr kumimoji="1" lang="ja-JP" altLang="en-US" sz="1200" b="1">
              <a:solidFill>
                <a:srgbClr val="FF0000"/>
              </a:solidFill>
            </a:rPr>
            <a:t>　   </a:t>
          </a:r>
          <a:r>
            <a:rPr kumimoji="1" lang="ja-JP" altLang="en-US" sz="1200" b="1" baseline="0">
              <a:solidFill>
                <a:srgbClr val="FF0000"/>
              </a:solidFill>
            </a:rPr>
            <a:t> </a:t>
          </a:r>
          <a:r>
            <a:rPr kumimoji="1" lang="ja-JP" altLang="en-US" sz="1200" b="1">
              <a:solidFill>
                <a:srgbClr val="FF0000"/>
              </a:solidFill>
            </a:rPr>
            <a:t>入力されていますので、入力は不要です。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914400</xdr:colOff>
      <xdr:row>13</xdr:row>
      <xdr:rowOff>9525</xdr:rowOff>
    </xdr:from>
    <xdr:to>
      <xdr:col>11</xdr:col>
      <xdr:colOff>895350</xdr:colOff>
      <xdr:row>20</xdr:row>
      <xdr:rowOff>0</xdr:rowOff>
    </xdr:to>
    <xdr:sp macro="" textlink="">
      <xdr:nvSpPr>
        <xdr:cNvPr id="51576" name="Line 11">
          <a:extLst>
            <a:ext uri="{FF2B5EF4-FFF2-40B4-BE49-F238E27FC236}">
              <a16:creationId xmlns:a16="http://schemas.microsoft.com/office/drawing/2014/main" id="{00000000-0008-0000-1800-000078C90000}"/>
            </a:ext>
          </a:extLst>
        </xdr:cNvPr>
        <xdr:cNvSpPr>
          <a:spLocks noChangeShapeType="1"/>
        </xdr:cNvSpPr>
      </xdr:nvSpPr>
      <xdr:spPr bwMode="auto">
        <a:xfrm flipH="1">
          <a:off x="9344025" y="3162300"/>
          <a:ext cx="904875"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20</xdr:row>
      <xdr:rowOff>0</xdr:rowOff>
    </xdr:to>
    <xdr:sp macro="" textlink="">
      <xdr:nvSpPr>
        <xdr:cNvPr id="51577" name="Line 265">
          <a:extLst>
            <a:ext uri="{FF2B5EF4-FFF2-40B4-BE49-F238E27FC236}">
              <a16:creationId xmlns:a16="http://schemas.microsoft.com/office/drawing/2014/main" id="{00000000-0008-0000-1800-000079C90000}"/>
            </a:ext>
          </a:extLst>
        </xdr:cNvPr>
        <xdr:cNvSpPr>
          <a:spLocks noChangeShapeType="1"/>
        </xdr:cNvSpPr>
      </xdr:nvSpPr>
      <xdr:spPr bwMode="auto">
        <a:xfrm flipH="1">
          <a:off x="5781675" y="3162300"/>
          <a:ext cx="876300"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28</xdr:row>
      <xdr:rowOff>19050</xdr:rowOff>
    </xdr:from>
    <xdr:to>
      <xdr:col>11</xdr:col>
      <xdr:colOff>1000125</xdr:colOff>
      <xdr:row>35</xdr:row>
      <xdr:rowOff>0</xdr:rowOff>
    </xdr:to>
    <xdr:sp macro="" textlink="">
      <xdr:nvSpPr>
        <xdr:cNvPr id="51578" name="Line 11">
          <a:extLst>
            <a:ext uri="{FF2B5EF4-FFF2-40B4-BE49-F238E27FC236}">
              <a16:creationId xmlns:a16="http://schemas.microsoft.com/office/drawing/2014/main" id="{00000000-0008-0000-1800-00007AC90000}"/>
            </a:ext>
          </a:extLst>
        </xdr:cNvPr>
        <xdr:cNvSpPr>
          <a:spLocks noChangeShapeType="1"/>
        </xdr:cNvSpPr>
      </xdr:nvSpPr>
      <xdr:spPr bwMode="auto">
        <a:xfrm flipH="1">
          <a:off x="9372600" y="5772150"/>
          <a:ext cx="895350" cy="981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28</xdr:row>
      <xdr:rowOff>9525</xdr:rowOff>
    </xdr:from>
    <xdr:to>
      <xdr:col>7</xdr:col>
      <xdr:colOff>895350</xdr:colOff>
      <xdr:row>35</xdr:row>
      <xdr:rowOff>0</xdr:rowOff>
    </xdr:to>
    <xdr:sp macro="" textlink="">
      <xdr:nvSpPr>
        <xdr:cNvPr id="51579" name="Line 265">
          <a:extLst>
            <a:ext uri="{FF2B5EF4-FFF2-40B4-BE49-F238E27FC236}">
              <a16:creationId xmlns:a16="http://schemas.microsoft.com/office/drawing/2014/main" id="{00000000-0008-0000-1800-00007BC90000}"/>
            </a:ext>
          </a:extLst>
        </xdr:cNvPr>
        <xdr:cNvSpPr>
          <a:spLocks noChangeShapeType="1"/>
        </xdr:cNvSpPr>
      </xdr:nvSpPr>
      <xdr:spPr bwMode="auto">
        <a:xfrm flipH="1">
          <a:off x="5781675" y="5762625"/>
          <a:ext cx="876300"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13</xdr:row>
      <xdr:rowOff>9525</xdr:rowOff>
    </xdr:from>
    <xdr:to>
      <xdr:col>5</xdr:col>
      <xdr:colOff>0</xdr:colOff>
      <xdr:row>20</xdr:row>
      <xdr:rowOff>0</xdr:rowOff>
    </xdr:to>
    <xdr:sp macro="" textlink="">
      <xdr:nvSpPr>
        <xdr:cNvPr id="51580" name="Line 267">
          <a:extLst>
            <a:ext uri="{FF2B5EF4-FFF2-40B4-BE49-F238E27FC236}">
              <a16:creationId xmlns:a16="http://schemas.microsoft.com/office/drawing/2014/main" id="{00000000-0008-0000-1800-00007CC90000}"/>
            </a:ext>
          </a:extLst>
        </xdr:cNvPr>
        <xdr:cNvSpPr>
          <a:spLocks noChangeShapeType="1"/>
        </xdr:cNvSpPr>
      </xdr:nvSpPr>
      <xdr:spPr bwMode="auto">
        <a:xfrm flipH="1">
          <a:off x="3200400" y="3162300"/>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20</xdr:row>
      <xdr:rowOff>0</xdr:rowOff>
    </xdr:to>
    <xdr:sp macro="" textlink="">
      <xdr:nvSpPr>
        <xdr:cNvPr id="51581" name="Line 264">
          <a:extLst>
            <a:ext uri="{FF2B5EF4-FFF2-40B4-BE49-F238E27FC236}">
              <a16:creationId xmlns:a16="http://schemas.microsoft.com/office/drawing/2014/main" id="{00000000-0008-0000-1800-00007DC90000}"/>
            </a:ext>
          </a:extLst>
        </xdr:cNvPr>
        <xdr:cNvSpPr>
          <a:spLocks noChangeShapeType="1"/>
        </xdr:cNvSpPr>
      </xdr:nvSpPr>
      <xdr:spPr bwMode="auto">
        <a:xfrm flipH="1">
          <a:off x="4057650" y="3162300"/>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28</xdr:row>
      <xdr:rowOff>9525</xdr:rowOff>
    </xdr:from>
    <xdr:to>
      <xdr:col>5</xdr:col>
      <xdr:colOff>0</xdr:colOff>
      <xdr:row>35</xdr:row>
      <xdr:rowOff>0</xdr:rowOff>
    </xdr:to>
    <xdr:sp macro="" textlink="">
      <xdr:nvSpPr>
        <xdr:cNvPr id="51582" name="Line 267">
          <a:extLst>
            <a:ext uri="{FF2B5EF4-FFF2-40B4-BE49-F238E27FC236}">
              <a16:creationId xmlns:a16="http://schemas.microsoft.com/office/drawing/2014/main" id="{00000000-0008-0000-1800-00007EC90000}"/>
            </a:ext>
          </a:extLst>
        </xdr:cNvPr>
        <xdr:cNvSpPr>
          <a:spLocks noChangeShapeType="1"/>
        </xdr:cNvSpPr>
      </xdr:nvSpPr>
      <xdr:spPr bwMode="auto">
        <a:xfrm flipH="1">
          <a:off x="3200400" y="5762625"/>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28</xdr:row>
      <xdr:rowOff>9525</xdr:rowOff>
    </xdr:from>
    <xdr:to>
      <xdr:col>6</xdr:col>
      <xdr:colOff>0</xdr:colOff>
      <xdr:row>35</xdr:row>
      <xdr:rowOff>0</xdr:rowOff>
    </xdr:to>
    <xdr:sp macro="" textlink="">
      <xdr:nvSpPr>
        <xdr:cNvPr id="51583" name="Line 264">
          <a:extLst>
            <a:ext uri="{FF2B5EF4-FFF2-40B4-BE49-F238E27FC236}">
              <a16:creationId xmlns:a16="http://schemas.microsoft.com/office/drawing/2014/main" id="{00000000-0008-0000-1800-00007FC90000}"/>
            </a:ext>
          </a:extLst>
        </xdr:cNvPr>
        <xdr:cNvSpPr>
          <a:spLocks noChangeShapeType="1"/>
        </xdr:cNvSpPr>
      </xdr:nvSpPr>
      <xdr:spPr bwMode="auto">
        <a:xfrm flipH="1">
          <a:off x="4057650" y="5762625"/>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12</xdr:row>
      <xdr:rowOff>190500</xdr:rowOff>
    </xdr:from>
    <xdr:to>
      <xdr:col>13</xdr:col>
      <xdr:colOff>0</xdr:colOff>
      <xdr:row>20</xdr:row>
      <xdr:rowOff>0</xdr:rowOff>
    </xdr:to>
    <xdr:sp macro="" textlink="">
      <xdr:nvSpPr>
        <xdr:cNvPr id="51584" name="Line 266">
          <a:extLst>
            <a:ext uri="{FF2B5EF4-FFF2-40B4-BE49-F238E27FC236}">
              <a16:creationId xmlns:a16="http://schemas.microsoft.com/office/drawing/2014/main" id="{00000000-0008-0000-1800-000080C90000}"/>
            </a:ext>
          </a:extLst>
        </xdr:cNvPr>
        <xdr:cNvSpPr>
          <a:spLocks noChangeShapeType="1"/>
        </xdr:cNvSpPr>
      </xdr:nvSpPr>
      <xdr:spPr bwMode="auto">
        <a:xfrm flipH="1">
          <a:off x="10277475" y="3143250"/>
          <a:ext cx="904875" cy="10096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904875</xdr:colOff>
      <xdr:row>13</xdr:row>
      <xdr:rowOff>19050</xdr:rowOff>
    </xdr:from>
    <xdr:to>
      <xdr:col>13</xdr:col>
      <xdr:colOff>895350</xdr:colOff>
      <xdr:row>20</xdr:row>
      <xdr:rowOff>9525</xdr:rowOff>
    </xdr:to>
    <xdr:sp macro="" textlink="">
      <xdr:nvSpPr>
        <xdr:cNvPr id="51585" name="Line 266">
          <a:extLst>
            <a:ext uri="{FF2B5EF4-FFF2-40B4-BE49-F238E27FC236}">
              <a16:creationId xmlns:a16="http://schemas.microsoft.com/office/drawing/2014/main" id="{00000000-0008-0000-1800-000081C90000}"/>
            </a:ext>
          </a:extLst>
        </xdr:cNvPr>
        <xdr:cNvSpPr>
          <a:spLocks noChangeShapeType="1"/>
        </xdr:cNvSpPr>
      </xdr:nvSpPr>
      <xdr:spPr bwMode="auto">
        <a:xfrm flipH="1">
          <a:off x="11172825" y="3171825"/>
          <a:ext cx="90487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914400</xdr:colOff>
      <xdr:row>13</xdr:row>
      <xdr:rowOff>9525</xdr:rowOff>
    </xdr:from>
    <xdr:to>
      <xdr:col>14</xdr:col>
      <xdr:colOff>904875</xdr:colOff>
      <xdr:row>20</xdr:row>
      <xdr:rowOff>0</xdr:rowOff>
    </xdr:to>
    <xdr:sp macro="" textlink="">
      <xdr:nvSpPr>
        <xdr:cNvPr id="51586" name="Line 266">
          <a:extLst>
            <a:ext uri="{FF2B5EF4-FFF2-40B4-BE49-F238E27FC236}">
              <a16:creationId xmlns:a16="http://schemas.microsoft.com/office/drawing/2014/main" id="{00000000-0008-0000-1800-000082C90000}"/>
            </a:ext>
          </a:extLst>
        </xdr:cNvPr>
        <xdr:cNvSpPr>
          <a:spLocks noChangeShapeType="1"/>
        </xdr:cNvSpPr>
      </xdr:nvSpPr>
      <xdr:spPr bwMode="auto">
        <a:xfrm flipH="1">
          <a:off x="12096750" y="3162300"/>
          <a:ext cx="90487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27</xdr:row>
      <xdr:rowOff>190500</xdr:rowOff>
    </xdr:from>
    <xdr:to>
      <xdr:col>13</xdr:col>
      <xdr:colOff>0</xdr:colOff>
      <xdr:row>34</xdr:row>
      <xdr:rowOff>180975</xdr:rowOff>
    </xdr:to>
    <xdr:sp macro="" textlink="">
      <xdr:nvSpPr>
        <xdr:cNvPr id="51587" name="Line 266">
          <a:extLst>
            <a:ext uri="{FF2B5EF4-FFF2-40B4-BE49-F238E27FC236}">
              <a16:creationId xmlns:a16="http://schemas.microsoft.com/office/drawing/2014/main" id="{00000000-0008-0000-1800-000083C90000}"/>
            </a:ext>
          </a:extLst>
        </xdr:cNvPr>
        <xdr:cNvSpPr>
          <a:spLocks noChangeShapeType="1"/>
        </xdr:cNvSpPr>
      </xdr:nvSpPr>
      <xdr:spPr bwMode="auto">
        <a:xfrm flipH="1">
          <a:off x="10277475" y="5743575"/>
          <a:ext cx="90487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914400</xdr:colOff>
      <xdr:row>28</xdr:row>
      <xdr:rowOff>19050</xdr:rowOff>
    </xdr:from>
    <xdr:to>
      <xdr:col>13</xdr:col>
      <xdr:colOff>904875</xdr:colOff>
      <xdr:row>35</xdr:row>
      <xdr:rowOff>9525</xdr:rowOff>
    </xdr:to>
    <xdr:sp macro="" textlink="">
      <xdr:nvSpPr>
        <xdr:cNvPr id="51588" name="Line 266">
          <a:extLst>
            <a:ext uri="{FF2B5EF4-FFF2-40B4-BE49-F238E27FC236}">
              <a16:creationId xmlns:a16="http://schemas.microsoft.com/office/drawing/2014/main" id="{00000000-0008-0000-1800-000084C90000}"/>
            </a:ext>
          </a:extLst>
        </xdr:cNvPr>
        <xdr:cNvSpPr>
          <a:spLocks noChangeShapeType="1"/>
        </xdr:cNvSpPr>
      </xdr:nvSpPr>
      <xdr:spPr bwMode="auto">
        <a:xfrm flipH="1">
          <a:off x="11182350" y="5772150"/>
          <a:ext cx="90487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904875</xdr:colOff>
      <xdr:row>28</xdr:row>
      <xdr:rowOff>9525</xdr:rowOff>
    </xdr:from>
    <xdr:to>
      <xdr:col>14</xdr:col>
      <xdr:colOff>895350</xdr:colOff>
      <xdr:row>34</xdr:row>
      <xdr:rowOff>200025</xdr:rowOff>
    </xdr:to>
    <xdr:sp macro="" textlink="">
      <xdr:nvSpPr>
        <xdr:cNvPr id="51589" name="Line 266">
          <a:extLst>
            <a:ext uri="{FF2B5EF4-FFF2-40B4-BE49-F238E27FC236}">
              <a16:creationId xmlns:a16="http://schemas.microsoft.com/office/drawing/2014/main" id="{00000000-0008-0000-1800-000085C90000}"/>
            </a:ext>
          </a:extLst>
        </xdr:cNvPr>
        <xdr:cNvSpPr>
          <a:spLocks noChangeShapeType="1"/>
        </xdr:cNvSpPr>
      </xdr:nvSpPr>
      <xdr:spPr bwMode="auto">
        <a:xfrm flipH="1">
          <a:off x="12087225" y="5762625"/>
          <a:ext cx="90487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28</xdr:row>
      <xdr:rowOff>9525</xdr:rowOff>
    </xdr:from>
    <xdr:to>
      <xdr:col>7</xdr:col>
      <xdr:colOff>895350</xdr:colOff>
      <xdr:row>35</xdr:row>
      <xdr:rowOff>0</xdr:rowOff>
    </xdr:to>
    <xdr:sp macro="" textlink="">
      <xdr:nvSpPr>
        <xdr:cNvPr id="51590" name="Line 265">
          <a:extLst>
            <a:ext uri="{FF2B5EF4-FFF2-40B4-BE49-F238E27FC236}">
              <a16:creationId xmlns:a16="http://schemas.microsoft.com/office/drawing/2014/main" id="{00000000-0008-0000-1800-000086C90000}"/>
            </a:ext>
          </a:extLst>
        </xdr:cNvPr>
        <xdr:cNvSpPr>
          <a:spLocks noChangeShapeType="1"/>
        </xdr:cNvSpPr>
      </xdr:nvSpPr>
      <xdr:spPr bwMode="auto">
        <a:xfrm flipH="1">
          <a:off x="5781675" y="5762625"/>
          <a:ext cx="876300"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28</xdr:row>
      <xdr:rowOff>9525</xdr:rowOff>
    </xdr:from>
    <xdr:to>
      <xdr:col>5</xdr:col>
      <xdr:colOff>0</xdr:colOff>
      <xdr:row>35</xdr:row>
      <xdr:rowOff>0</xdr:rowOff>
    </xdr:to>
    <xdr:sp macro="" textlink="">
      <xdr:nvSpPr>
        <xdr:cNvPr id="51591" name="Line 267">
          <a:extLst>
            <a:ext uri="{FF2B5EF4-FFF2-40B4-BE49-F238E27FC236}">
              <a16:creationId xmlns:a16="http://schemas.microsoft.com/office/drawing/2014/main" id="{00000000-0008-0000-1800-000087C90000}"/>
            </a:ext>
          </a:extLst>
        </xdr:cNvPr>
        <xdr:cNvSpPr>
          <a:spLocks noChangeShapeType="1"/>
        </xdr:cNvSpPr>
      </xdr:nvSpPr>
      <xdr:spPr bwMode="auto">
        <a:xfrm flipH="1">
          <a:off x="3200400" y="5762625"/>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28</xdr:row>
      <xdr:rowOff>9525</xdr:rowOff>
    </xdr:from>
    <xdr:to>
      <xdr:col>6</xdr:col>
      <xdr:colOff>0</xdr:colOff>
      <xdr:row>35</xdr:row>
      <xdr:rowOff>0</xdr:rowOff>
    </xdr:to>
    <xdr:sp macro="" textlink="">
      <xdr:nvSpPr>
        <xdr:cNvPr id="51592" name="Line 264">
          <a:extLst>
            <a:ext uri="{FF2B5EF4-FFF2-40B4-BE49-F238E27FC236}">
              <a16:creationId xmlns:a16="http://schemas.microsoft.com/office/drawing/2014/main" id="{00000000-0008-0000-1800-000088C90000}"/>
            </a:ext>
          </a:extLst>
        </xdr:cNvPr>
        <xdr:cNvSpPr>
          <a:spLocks noChangeShapeType="1"/>
        </xdr:cNvSpPr>
      </xdr:nvSpPr>
      <xdr:spPr bwMode="auto">
        <a:xfrm flipH="1">
          <a:off x="4057650" y="5762625"/>
          <a:ext cx="847725" cy="9906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895350</xdr:colOff>
      <xdr:row>12</xdr:row>
      <xdr:rowOff>0</xdr:rowOff>
    </xdr:from>
    <xdr:to>
      <xdr:col>10</xdr:col>
      <xdr:colOff>895350</xdr:colOff>
      <xdr:row>21</xdr:row>
      <xdr:rowOff>0</xdr:rowOff>
    </xdr:to>
    <xdr:sp macro="" textlink="">
      <xdr:nvSpPr>
        <xdr:cNvPr id="51593" name="Line 264">
          <a:extLst>
            <a:ext uri="{FF2B5EF4-FFF2-40B4-BE49-F238E27FC236}">
              <a16:creationId xmlns:a16="http://schemas.microsoft.com/office/drawing/2014/main" id="{00000000-0008-0000-1800-000089C90000}"/>
            </a:ext>
          </a:extLst>
        </xdr:cNvPr>
        <xdr:cNvSpPr>
          <a:spLocks noChangeShapeType="1"/>
        </xdr:cNvSpPr>
      </xdr:nvSpPr>
      <xdr:spPr bwMode="auto">
        <a:xfrm flipH="1">
          <a:off x="6657975" y="2952750"/>
          <a:ext cx="2667000" cy="1400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895350</xdr:colOff>
      <xdr:row>27</xdr:row>
      <xdr:rowOff>9525</xdr:rowOff>
    </xdr:from>
    <xdr:to>
      <xdr:col>10</xdr:col>
      <xdr:colOff>895350</xdr:colOff>
      <xdr:row>35</xdr:row>
      <xdr:rowOff>190500</xdr:rowOff>
    </xdr:to>
    <xdr:sp macro="" textlink="">
      <xdr:nvSpPr>
        <xdr:cNvPr id="51594" name="Line 264">
          <a:extLst>
            <a:ext uri="{FF2B5EF4-FFF2-40B4-BE49-F238E27FC236}">
              <a16:creationId xmlns:a16="http://schemas.microsoft.com/office/drawing/2014/main" id="{00000000-0008-0000-1800-00008AC90000}"/>
            </a:ext>
          </a:extLst>
        </xdr:cNvPr>
        <xdr:cNvSpPr>
          <a:spLocks noChangeShapeType="1"/>
        </xdr:cNvSpPr>
      </xdr:nvSpPr>
      <xdr:spPr bwMode="auto">
        <a:xfrm flipH="1">
          <a:off x="6657975" y="5562600"/>
          <a:ext cx="2667000" cy="13811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16</xdr:col>
      <xdr:colOff>9525</xdr:colOff>
      <xdr:row>13</xdr:row>
      <xdr:rowOff>0</xdr:rowOff>
    </xdr:from>
    <xdr:to>
      <xdr:col>16</xdr:col>
      <xdr:colOff>971550</xdr:colOff>
      <xdr:row>23</xdr:row>
      <xdr:rowOff>190500</xdr:rowOff>
    </xdr:to>
    <xdr:sp macro="" textlink="">
      <xdr:nvSpPr>
        <xdr:cNvPr id="48064" name="Line 14">
          <a:extLst>
            <a:ext uri="{FF2B5EF4-FFF2-40B4-BE49-F238E27FC236}">
              <a16:creationId xmlns:a16="http://schemas.microsoft.com/office/drawing/2014/main" id="{00000000-0008-0000-1900-0000C0BB0000}"/>
            </a:ext>
          </a:extLst>
        </xdr:cNvPr>
        <xdr:cNvSpPr>
          <a:spLocks noChangeShapeType="1"/>
        </xdr:cNvSpPr>
      </xdr:nvSpPr>
      <xdr:spPr bwMode="auto">
        <a:xfrm flipH="1">
          <a:off x="13535025" y="3152775"/>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9525</xdr:colOff>
      <xdr:row>13</xdr:row>
      <xdr:rowOff>19050</xdr:rowOff>
    </xdr:from>
    <xdr:to>
      <xdr:col>13</xdr:col>
      <xdr:colOff>952500</xdr:colOff>
      <xdr:row>23</xdr:row>
      <xdr:rowOff>180975</xdr:rowOff>
    </xdr:to>
    <xdr:sp macro="" textlink="">
      <xdr:nvSpPr>
        <xdr:cNvPr id="48065" name="Line 12">
          <a:extLst>
            <a:ext uri="{FF2B5EF4-FFF2-40B4-BE49-F238E27FC236}">
              <a16:creationId xmlns:a16="http://schemas.microsoft.com/office/drawing/2014/main" id="{00000000-0008-0000-1900-0000C1BB0000}"/>
            </a:ext>
          </a:extLst>
        </xdr:cNvPr>
        <xdr:cNvSpPr>
          <a:spLocks noChangeShapeType="1"/>
        </xdr:cNvSpPr>
      </xdr:nvSpPr>
      <xdr:spPr bwMode="auto">
        <a:xfrm flipH="1">
          <a:off x="10648950" y="3171825"/>
          <a:ext cx="942975" cy="2162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13</xdr:row>
      <xdr:rowOff>9525</xdr:rowOff>
    </xdr:from>
    <xdr:to>
      <xdr:col>7</xdr:col>
      <xdr:colOff>0</xdr:colOff>
      <xdr:row>24</xdr:row>
      <xdr:rowOff>0</xdr:rowOff>
    </xdr:to>
    <xdr:sp macro="" textlink="">
      <xdr:nvSpPr>
        <xdr:cNvPr id="48066" name="Line 264">
          <a:extLst>
            <a:ext uri="{FF2B5EF4-FFF2-40B4-BE49-F238E27FC236}">
              <a16:creationId xmlns:a16="http://schemas.microsoft.com/office/drawing/2014/main" id="{00000000-0008-0000-1900-0000C2BB0000}"/>
            </a:ext>
          </a:extLst>
        </xdr:cNvPr>
        <xdr:cNvSpPr>
          <a:spLocks noChangeShapeType="1"/>
        </xdr:cNvSpPr>
      </xdr:nvSpPr>
      <xdr:spPr bwMode="auto">
        <a:xfrm flipH="1">
          <a:off x="4914900" y="3162300"/>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24</xdr:row>
      <xdr:rowOff>0</xdr:rowOff>
    </xdr:to>
    <xdr:sp macro="" textlink="">
      <xdr:nvSpPr>
        <xdr:cNvPr id="48067" name="Line 265">
          <a:extLst>
            <a:ext uri="{FF2B5EF4-FFF2-40B4-BE49-F238E27FC236}">
              <a16:creationId xmlns:a16="http://schemas.microsoft.com/office/drawing/2014/main" id="{00000000-0008-0000-1900-0000C3BB0000}"/>
            </a:ext>
          </a:extLst>
        </xdr:cNvPr>
        <xdr:cNvSpPr>
          <a:spLocks noChangeShapeType="1"/>
        </xdr:cNvSpPr>
      </xdr:nvSpPr>
      <xdr:spPr bwMode="auto">
        <a:xfrm flipH="1">
          <a:off x="5829300" y="3162300"/>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13</xdr:row>
      <xdr:rowOff>19050</xdr:rowOff>
    </xdr:from>
    <xdr:to>
      <xdr:col>11</xdr:col>
      <xdr:colOff>914400</xdr:colOff>
      <xdr:row>23</xdr:row>
      <xdr:rowOff>180975</xdr:rowOff>
    </xdr:to>
    <xdr:sp macro="" textlink="">
      <xdr:nvSpPr>
        <xdr:cNvPr id="48068" name="Line 266">
          <a:extLst>
            <a:ext uri="{FF2B5EF4-FFF2-40B4-BE49-F238E27FC236}">
              <a16:creationId xmlns:a16="http://schemas.microsoft.com/office/drawing/2014/main" id="{00000000-0008-0000-1900-0000C4BB0000}"/>
            </a:ext>
          </a:extLst>
        </xdr:cNvPr>
        <xdr:cNvSpPr>
          <a:spLocks noChangeShapeType="1"/>
        </xdr:cNvSpPr>
      </xdr:nvSpPr>
      <xdr:spPr bwMode="auto">
        <a:xfrm flipH="1">
          <a:off x="8782050" y="3171825"/>
          <a:ext cx="895350" cy="2162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24</xdr:row>
      <xdr:rowOff>0</xdr:rowOff>
    </xdr:to>
    <xdr:sp macro="" textlink="">
      <xdr:nvSpPr>
        <xdr:cNvPr id="48069" name="Line 267">
          <a:extLst>
            <a:ext uri="{FF2B5EF4-FFF2-40B4-BE49-F238E27FC236}">
              <a16:creationId xmlns:a16="http://schemas.microsoft.com/office/drawing/2014/main" id="{00000000-0008-0000-1900-0000C5BB0000}"/>
            </a:ext>
          </a:extLst>
        </xdr:cNvPr>
        <xdr:cNvSpPr>
          <a:spLocks noChangeShapeType="1"/>
        </xdr:cNvSpPr>
      </xdr:nvSpPr>
      <xdr:spPr bwMode="auto">
        <a:xfrm flipH="1">
          <a:off x="4057650" y="3162300"/>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38100</xdr:colOff>
      <xdr:row>13</xdr:row>
      <xdr:rowOff>9525</xdr:rowOff>
    </xdr:from>
    <xdr:to>
      <xdr:col>15</xdr:col>
      <xdr:colOff>962025</xdr:colOff>
      <xdr:row>23</xdr:row>
      <xdr:rowOff>180975</xdr:rowOff>
    </xdr:to>
    <xdr:sp macro="" textlink="">
      <xdr:nvSpPr>
        <xdr:cNvPr id="48070" name="Line 268">
          <a:extLst>
            <a:ext uri="{FF2B5EF4-FFF2-40B4-BE49-F238E27FC236}">
              <a16:creationId xmlns:a16="http://schemas.microsoft.com/office/drawing/2014/main" id="{00000000-0008-0000-1900-0000C6BB0000}"/>
            </a:ext>
          </a:extLst>
        </xdr:cNvPr>
        <xdr:cNvSpPr>
          <a:spLocks noChangeShapeType="1"/>
        </xdr:cNvSpPr>
      </xdr:nvSpPr>
      <xdr:spPr bwMode="auto">
        <a:xfrm flipH="1">
          <a:off x="12601575" y="3162300"/>
          <a:ext cx="923925" cy="21717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19050</xdr:colOff>
      <xdr:row>32</xdr:row>
      <xdr:rowOff>19050</xdr:rowOff>
    </xdr:from>
    <xdr:to>
      <xdr:col>11</xdr:col>
      <xdr:colOff>1000125</xdr:colOff>
      <xdr:row>43</xdr:row>
      <xdr:rowOff>0</xdr:rowOff>
    </xdr:to>
    <xdr:sp macro="" textlink="">
      <xdr:nvSpPr>
        <xdr:cNvPr id="48071" name="Line 11">
          <a:extLst>
            <a:ext uri="{FF2B5EF4-FFF2-40B4-BE49-F238E27FC236}">
              <a16:creationId xmlns:a16="http://schemas.microsoft.com/office/drawing/2014/main" id="{00000000-0008-0000-1900-0000C7BB0000}"/>
            </a:ext>
          </a:extLst>
        </xdr:cNvPr>
        <xdr:cNvSpPr>
          <a:spLocks noChangeShapeType="1"/>
        </xdr:cNvSpPr>
      </xdr:nvSpPr>
      <xdr:spPr bwMode="auto">
        <a:xfrm flipH="1">
          <a:off x="8782050" y="6972300"/>
          <a:ext cx="895350" cy="2181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19050</xdr:colOff>
      <xdr:row>32</xdr:row>
      <xdr:rowOff>0</xdr:rowOff>
    </xdr:from>
    <xdr:to>
      <xdr:col>13</xdr:col>
      <xdr:colOff>0</xdr:colOff>
      <xdr:row>42</xdr:row>
      <xdr:rowOff>190500</xdr:rowOff>
    </xdr:to>
    <xdr:sp macro="" textlink="">
      <xdr:nvSpPr>
        <xdr:cNvPr id="48072" name="Line 12">
          <a:extLst>
            <a:ext uri="{FF2B5EF4-FFF2-40B4-BE49-F238E27FC236}">
              <a16:creationId xmlns:a16="http://schemas.microsoft.com/office/drawing/2014/main" id="{00000000-0008-0000-1900-0000C8BB0000}"/>
            </a:ext>
          </a:extLst>
        </xdr:cNvPr>
        <xdr:cNvSpPr>
          <a:spLocks noChangeShapeType="1"/>
        </xdr:cNvSpPr>
      </xdr:nvSpPr>
      <xdr:spPr bwMode="auto">
        <a:xfrm flipH="1">
          <a:off x="9696450" y="6953250"/>
          <a:ext cx="942975"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32</xdr:row>
      <xdr:rowOff>0</xdr:rowOff>
    </xdr:from>
    <xdr:to>
      <xdr:col>15</xdr:col>
      <xdr:colOff>0</xdr:colOff>
      <xdr:row>43</xdr:row>
      <xdr:rowOff>0</xdr:rowOff>
    </xdr:to>
    <xdr:sp macro="" textlink="">
      <xdr:nvSpPr>
        <xdr:cNvPr id="48073" name="Line 13">
          <a:extLst>
            <a:ext uri="{FF2B5EF4-FFF2-40B4-BE49-F238E27FC236}">
              <a16:creationId xmlns:a16="http://schemas.microsoft.com/office/drawing/2014/main" id="{00000000-0008-0000-1900-0000C9BB0000}"/>
            </a:ext>
          </a:extLst>
        </xdr:cNvPr>
        <xdr:cNvSpPr>
          <a:spLocks noChangeShapeType="1"/>
        </xdr:cNvSpPr>
      </xdr:nvSpPr>
      <xdr:spPr bwMode="auto">
        <a:xfrm flipH="1">
          <a:off x="11620500" y="6953250"/>
          <a:ext cx="942975" cy="2200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9525</xdr:colOff>
      <xdr:row>32</xdr:row>
      <xdr:rowOff>0</xdr:rowOff>
    </xdr:from>
    <xdr:to>
      <xdr:col>16</xdr:col>
      <xdr:colOff>971550</xdr:colOff>
      <xdr:row>42</xdr:row>
      <xdr:rowOff>190500</xdr:rowOff>
    </xdr:to>
    <xdr:sp macro="" textlink="">
      <xdr:nvSpPr>
        <xdr:cNvPr id="48074" name="Line 14">
          <a:extLst>
            <a:ext uri="{FF2B5EF4-FFF2-40B4-BE49-F238E27FC236}">
              <a16:creationId xmlns:a16="http://schemas.microsoft.com/office/drawing/2014/main" id="{00000000-0008-0000-1900-0000CABB0000}"/>
            </a:ext>
          </a:extLst>
        </xdr:cNvPr>
        <xdr:cNvSpPr>
          <a:spLocks noChangeShapeType="1"/>
        </xdr:cNvSpPr>
      </xdr:nvSpPr>
      <xdr:spPr bwMode="auto">
        <a:xfrm flipH="1">
          <a:off x="13535025" y="6953250"/>
          <a:ext cx="952500" cy="2190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32</xdr:row>
      <xdr:rowOff>9525</xdr:rowOff>
    </xdr:from>
    <xdr:to>
      <xdr:col>7</xdr:col>
      <xdr:colOff>0</xdr:colOff>
      <xdr:row>43</xdr:row>
      <xdr:rowOff>0</xdr:rowOff>
    </xdr:to>
    <xdr:sp macro="" textlink="">
      <xdr:nvSpPr>
        <xdr:cNvPr id="48075" name="Line 264">
          <a:extLst>
            <a:ext uri="{FF2B5EF4-FFF2-40B4-BE49-F238E27FC236}">
              <a16:creationId xmlns:a16="http://schemas.microsoft.com/office/drawing/2014/main" id="{00000000-0008-0000-1900-0000CBBB0000}"/>
            </a:ext>
          </a:extLst>
        </xdr:cNvPr>
        <xdr:cNvSpPr>
          <a:spLocks noChangeShapeType="1"/>
        </xdr:cNvSpPr>
      </xdr:nvSpPr>
      <xdr:spPr bwMode="auto">
        <a:xfrm flipH="1">
          <a:off x="4914900" y="6962775"/>
          <a:ext cx="89535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32</xdr:row>
      <xdr:rowOff>9525</xdr:rowOff>
    </xdr:from>
    <xdr:to>
      <xdr:col>7</xdr:col>
      <xdr:colOff>895350</xdr:colOff>
      <xdr:row>43</xdr:row>
      <xdr:rowOff>0</xdr:rowOff>
    </xdr:to>
    <xdr:sp macro="" textlink="">
      <xdr:nvSpPr>
        <xdr:cNvPr id="48076" name="Line 265">
          <a:extLst>
            <a:ext uri="{FF2B5EF4-FFF2-40B4-BE49-F238E27FC236}">
              <a16:creationId xmlns:a16="http://schemas.microsoft.com/office/drawing/2014/main" id="{00000000-0008-0000-1900-0000CCBB0000}"/>
            </a:ext>
          </a:extLst>
        </xdr:cNvPr>
        <xdr:cNvSpPr>
          <a:spLocks noChangeShapeType="1"/>
        </xdr:cNvSpPr>
      </xdr:nvSpPr>
      <xdr:spPr bwMode="auto">
        <a:xfrm flipH="1">
          <a:off x="5829300" y="6962775"/>
          <a:ext cx="876300"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0</xdr:rowOff>
    </xdr:from>
    <xdr:to>
      <xdr:col>12</xdr:col>
      <xdr:colOff>0</xdr:colOff>
      <xdr:row>42</xdr:row>
      <xdr:rowOff>190500</xdr:rowOff>
    </xdr:to>
    <xdr:sp macro="" textlink="">
      <xdr:nvSpPr>
        <xdr:cNvPr id="48077" name="Line 266">
          <a:extLst>
            <a:ext uri="{FF2B5EF4-FFF2-40B4-BE49-F238E27FC236}">
              <a16:creationId xmlns:a16="http://schemas.microsoft.com/office/drawing/2014/main" id="{00000000-0008-0000-1900-0000CDBB0000}"/>
            </a:ext>
          </a:extLst>
        </xdr:cNvPr>
        <xdr:cNvSpPr>
          <a:spLocks noChangeShapeType="1"/>
        </xdr:cNvSpPr>
      </xdr:nvSpPr>
      <xdr:spPr bwMode="auto">
        <a:xfrm flipH="1">
          <a:off x="8772525" y="6953250"/>
          <a:ext cx="90487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32</xdr:row>
      <xdr:rowOff>9525</xdr:rowOff>
    </xdr:from>
    <xdr:to>
      <xdr:col>6</xdr:col>
      <xdr:colOff>0</xdr:colOff>
      <xdr:row>43</xdr:row>
      <xdr:rowOff>0</xdr:rowOff>
    </xdr:to>
    <xdr:sp macro="" textlink="">
      <xdr:nvSpPr>
        <xdr:cNvPr id="48078" name="Line 267">
          <a:extLst>
            <a:ext uri="{FF2B5EF4-FFF2-40B4-BE49-F238E27FC236}">
              <a16:creationId xmlns:a16="http://schemas.microsoft.com/office/drawing/2014/main" id="{00000000-0008-0000-1900-0000CEBB0000}"/>
            </a:ext>
          </a:extLst>
        </xdr:cNvPr>
        <xdr:cNvSpPr>
          <a:spLocks noChangeShapeType="1"/>
        </xdr:cNvSpPr>
      </xdr:nvSpPr>
      <xdr:spPr bwMode="auto">
        <a:xfrm flipH="1">
          <a:off x="4057650" y="6962775"/>
          <a:ext cx="847725" cy="21907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9525</xdr:rowOff>
    </xdr:from>
    <xdr:to>
      <xdr:col>15</xdr:col>
      <xdr:colOff>0</xdr:colOff>
      <xdr:row>43</xdr:row>
      <xdr:rowOff>9525</xdr:rowOff>
    </xdr:to>
    <xdr:sp macro="" textlink="">
      <xdr:nvSpPr>
        <xdr:cNvPr id="48079" name="Line 268">
          <a:extLst>
            <a:ext uri="{FF2B5EF4-FFF2-40B4-BE49-F238E27FC236}">
              <a16:creationId xmlns:a16="http://schemas.microsoft.com/office/drawing/2014/main" id="{00000000-0008-0000-1900-0000CFBB0000}"/>
            </a:ext>
          </a:extLst>
        </xdr:cNvPr>
        <xdr:cNvSpPr>
          <a:spLocks noChangeShapeType="1"/>
        </xdr:cNvSpPr>
      </xdr:nvSpPr>
      <xdr:spPr bwMode="auto">
        <a:xfrm flipH="1">
          <a:off x="11601450" y="6962775"/>
          <a:ext cx="962025" cy="22002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8.bin"/><Relationship Id="rId4" Type="http://schemas.openxmlformats.org/officeDocument/2006/relationships/comments" Target="../comments4.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23.bin"/><Relationship Id="rId4" Type="http://schemas.openxmlformats.org/officeDocument/2006/relationships/comments" Target="../comments5.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24.bin"/><Relationship Id="rId4" Type="http://schemas.openxmlformats.org/officeDocument/2006/relationships/comments" Target="../comments6.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25.bin"/><Relationship Id="rId4" Type="http://schemas.openxmlformats.org/officeDocument/2006/relationships/comments" Target="../comments7.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26.bin"/><Relationship Id="rId4" Type="http://schemas.openxmlformats.org/officeDocument/2006/relationships/comments" Target="../comments8.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64"/>
  <sheetViews>
    <sheetView tabSelected="1" view="pageBreakPreview" zoomScale="115" zoomScaleNormal="100" zoomScaleSheetLayoutView="115" workbookViewId="0">
      <selection activeCell="B2" sqref="B2"/>
    </sheetView>
  </sheetViews>
  <sheetFormatPr defaultRowHeight="13.5"/>
  <cols>
    <col min="1" max="2" width="3.625" style="190" customWidth="1"/>
    <col min="3" max="3" width="4.375" style="190" customWidth="1"/>
    <col min="4" max="11" width="9.125" style="190" customWidth="1"/>
    <col min="12" max="12" width="8.375" style="862" customWidth="1"/>
    <col min="13" max="13" width="8.375" style="235" customWidth="1"/>
    <col min="14" max="16384" width="9" style="190"/>
  </cols>
  <sheetData>
    <row r="1" spans="1:14" ht="38.25" customHeight="1" thickBot="1">
      <c r="A1" s="1290" t="s">
        <v>1518</v>
      </c>
      <c r="B1" s="1290"/>
      <c r="C1" s="1290"/>
      <c r="D1" s="1290"/>
      <c r="E1" s="1290"/>
      <c r="F1" s="1290"/>
      <c r="G1" s="1290"/>
      <c r="H1" s="1290"/>
      <c r="I1" s="1290"/>
      <c r="J1" s="1290"/>
      <c r="K1" s="1290"/>
      <c r="L1" s="1290"/>
      <c r="M1" s="1290"/>
    </row>
    <row r="2" spans="1:14" ht="28.5" customHeight="1" thickBot="1">
      <c r="A2" s="214" t="s">
        <v>93</v>
      </c>
      <c r="B2" s="215" t="s">
        <v>348</v>
      </c>
      <c r="C2" s="216"/>
      <c r="D2" s="216"/>
      <c r="E2" s="216"/>
      <c r="F2" s="216"/>
      <c r="G2" s="216"/>
      <c r="H2" s="216"/>
      <c r="I2" s="216"/>
      <c r="J2" s="216"/>
      <c r="K2" s="216"/>
      <c r="L2" s="881" t="s">
        <v>349</v>
      </c>
      <c r="M2" s="217" t="s">
        <v>350</v>
      </c>
    </row>
    <row r="3" spans="1:14" ht="23.1" customHeight="1" thickTop="1">
      <c r="A3" s="218">
        <v>1</v>
      </c>
      <c r="B3" s="219" t="s">
        <v>1156</v>
      </c>
      <c r="C3" s="220"/>
      <c r="D3" s="221"/>
      <c r="E3" s="221"/>
      <c r="F3" s="221"/>
      <c r="G3" s="221"/>
      <c r="H3" s="221"/>
      <c r="I3" s="221"/>
      <c r="J3" s="221"/>
      <c r="K3" s="221"/>
      <c r="L3" s="1174" t="s">
        <v>360</v>
      </c>
      <c r="M3" s="1175"/>
    </row>
    <row r="4" spans="1:14" ht="23.1" customHeight="1">
      <c r="A4" s="222"/>
      <c r="B4" s="223" t="s">
        <v>94</v>
      </c>
      <c r="C4" s="224" t="s">
        <v>351</v>
      </c>
      <c r="D4" s="224"/>
      <c r="E4" s="224"/>
      <c r="F4" s="224"/>
      <c r="G4" s="225"/>
      <c r="H4" s="226"/>
      <c r="I4" s="226"/>
      <c r="J4" s="226"/>
      <c r="K4" s="226"/>
      <c r="L4" s="832" t="s">
        <v>360</v>
      </c>
      <c r="M4" s="227"/>
    </row>
    <row r="5" spans="1:14" ht="23.1" customHeight="1">
      <c r="A5" s="228">
        <v>2</v>
      </c>
      <c r="B5" s="229" t="s">
        <v>354</v>
      </c>
      <c r="C5" s="230"/>
      <c r="D5" s="231"/>
      <c r="E5" s="231"/>
      <c r="F5" s="231"/>
      <c r="G5" s="231"/>
      <c r="H5" s="231"/>
      <c r="I5" s="231"/>
      <c r="J5" s="231"/>
      <c r="K5" s="231"/>
      <c r="L5" s="832" t="s">
        <v>95</v>
      </c>
      <c r="M5" s="227"/>
    </row>
    <row r="6" spans="1:14" ht="23.1" customHeight="1">
      <c r="A6" s="232"/>
      <c r="B6" s="223" t="s">
        <v>499</v>
      </c>
      <c r="C6" s="193" t="s">
        <v>96</v>
      </c>
      <c r="D6" s="194"/>
      <c r="E6" s="233"/>
      <c r="F6" s="233"/>
      <c r="G6" s="233"/>
      <c r="H6" s="233"/>
      <c r="I6" s="233"/>
      <c r="J6" s="233"/>
      <c r="K6" s="233"/>
      <c r="L6" s="832" t="s">
        <v>500</v>
      </c>
      <c r="M6" s="234"/>
      <c r="N6" s="190" t="s">
        <v>584</v>
      </c>
    </row>
    <row r="7" spans="1:14" ht="23.1" customHeight="1">
      <c r="A7" s="232"/>
      <c r="B7" s="1179" t="s">
        <v>104</v>
      </c>
      <c r="C7" s="266" t="s">
        <v>1157</v>
      </c>
      <c r="D7" s="267"/>
      <c r="E7" s="267"/>
      <c r="F7" s="267"/>
      <c r="G7" s="267"/>
      <c r="H7" s="267"/>
      <c r="I7" s="267"/>
      <c r="J7" s="267"/>
      <c r="K7" s="233"/>
      <c r="L7" s="832" t="s">
        <v>95</v>
      </c>
      <c r="M7" s="227"/>
    </row>
    <row r="8" spans="1:14" ht="23.1" customHeight="1">
      <c r="A8" s="228">
        <v>3</v>
      </c>
      <c r="B8" s="229" t="s">
        <v>352</v>
      </c>
      <c r="C8" s="230"/>
      <c r="D8" s="231"/>
      <c r="E8" s="231"/>
      <c r="F8" s="231"/>
      <c r="G8" s="231"/>
      <c r="H8" s="231"/>
      <c r="I8" s="231"/>
      <c r="J8" s="231"/>
      <c r="K8" s="231"/>
      <c r="L8" s="832" t="s">
        <v>102</v>
      </c>
      <c r="M8" s="227"/>
    </row>
    <row r="9" spans="1:14" ht="23.1" customHeight="1">
      <c r="A9" s="218"/>
      <c r="B9" s="223" t="s">
        <v>94</v>
      </c>
      <c r="C9" s="544" t="s">
        <v>1158</v>
      </c>
      <c r="D9" s="233"/>
      <c r="E9" s="233"/>
      <c r="F9" s="233"/>
      <c r="G9" s="233"/>
      <c r="H9" s="233"/>
      <c r="I9" s="233"/>
      <c r="J9" s="233"/>
      <c r="K9" s="233"/>
      <c r="L9" s="832" t="s">
        <v>95</v>
      </c>
      <c r="M9" s="227"/>
    </row>
    <row r="10" spans="1:14" ht="29.25" customHeight="1">
      <c r="A10" s="218"/>
      <c r="B10" s="223" t="s">
        <v>104</v>
      </c>
      <c r="C10" s="1291" t="s">
        <v>1504</v>
      </c>
      <c r="D10" s="1292"/>
      <c r="E10" s="1292"/>
      <c r="F10" s="1292"/>
      <c r="G10" s="1292"/>
      <c r="H10" s="1292"/>
      <c r="I10" s="1292"/>
      <c r="J10" s="1292"/>
      <c r="K10" s="1293"/>
      <c r="L10" s="832" t="s">
        <v>99</v>
      </c>
      <c r="M10" s="227"/>
    </row>
    <row r="11" spans="1:14" s="830" customFormat="1" ht="23.1" customHeight="1">
      <c r="A11" s="863"/>
      <c r="B11" s="823" t="s">
        <v>97</v>
      </c>
      <c r="C11" s="544" t="s">
        <v>1084</v>
      </c>
      <c r="D11" s="824"/>
      <c r="E11" s="824"/>
      <c r="F11" s="824"/>
      <c r="G11" s="824"/>
      <c r="H11" s="824"/>
      <c r="I11" s="824"/>
      <c r="J11" s="824"/>
      <c r="K11" s="824"/>
      <c r="L11" s="832" t="s">
        <v>101</v>
      </c>
      <c r="M11" s="833"/>
    </row>
    <row r="12" spans="1:14" s="828" customFormat="1" ht="23.1" customHeight="1">
      <c r="A12" s="831"/>
      <c r="B12" s="823" t="s">
        <v>581</v>
      </c>
      <c r="C12" s="544" t="s">
        <v>1145</v>
      </c>
      <c r="D12" s="824"/>
      <c r="E12" s="824"/>
      <c r="F12" s="824"/>
      <c r="G12" s="824"/>
      <c r="H12" s="824"/>
      <c r="I12" s="824"/>
      <c r="J12" s="824"/>
      <c r="K12" s="824"/>
      <c r="L12" s="832" t="s">
        <v>95</v>
      </c>
      <c r="M12" s="833"/>
    </row>
    <row r="13" spans="1:14" s="828" customFormat="1" ht="36" customHeight="1">
      <c r="A13" s="831"/>
      <c r="B13" s="823" t="s">
        <v>582</v>
      </c>
      <c r="C13" s="1297" t="s">
        <v>1495</v>
      </c>
      <c r="D13" s="1298"/>
      <c r="E13" s="1298"/>
      <c r="F13" s="1298"/>
      <c r="G13" s="1298"/>
      <c r="H13" s="1298"/>
      <c r="I13" s="1298"/>
      <c r="J13" s="1298"/>
      <c r="K13" s="1299"/>
      <c r="L13" s="832" t="s">
        <v>95</v>
      </c>
      <c r="M13" s="833"/>
    </row>
    <row r="14" spans="1:14" s="828" customFormat="1" ht="36" customHeight="1">
      <c r="A14" s="834"/>
      <c r="B14" s="823" t="s">
        <v>583</v>
      </c>
      <c r="C14" s="1300" t="s">
        <v>1466</v>
      </c>
      <c r="D14" s="1301"/>
      <c r="E14" s="1301"/>
      <c r="F14" s="1301"/>
      <c r="G14" s="1301"/>
      <c r="H14" s="1301"/>
      <c r="I14" s="1301"/>
      <c r="J14" s="1301"/>
      <c r="K14" s="1302"/>
      <c r="L14" s="832" t="s">
        <v>103</v>
      </c>
      <c r="M14" s="833"/>
    </row>
    <row r="15" spans="1:14" s="828" customFormat="1" ht="23.1" customHeight="1">
      <c r="A15" s="834"/>
      <c r="B15" s="823" t="s">
        <v>1085</v>
      </c>
      <c r="C15" s="544" t="s">
        <v>821</v>
      </c>
      <c r="D15" s="824"/>
      <c r="E15" s="824"/>
      <c r="F15" s="824"/>
      <c r="G15" s="824"/>
      <c r="H15" s="824"/>
      <c r="I15" s="824"/>
      <c r="J15" s="824"/>
      <c r="K15" s="824"/>
      <c r="L15" s="832" t="s">
        <v>95</v>
      </c>
      <c r="M15" s="833"/>
    </row>
    <row r="16" spans="1:14" s="828" customFormat="1" ht="23.1" customHeight="1">
      <c r="A16" s="834"/>
      <c r="B16" s="835" t="s">
        <v>1086</v>
      </c>
      <c r="C16" s="1084" t="s">
        <v>1146</v>
      </c>
      <c r="D16" s="544"/>
      <c r="E16" s="824"/>
      <c r="F16" s="824"/>
      <c r="G16" s="824"/>
      <c r="H16" s="824"/>
      <c r="I16" s="824"/>
      <c r="J16" s="824"/>
      <c r="K16" s="836"/>
      <c r="L16" s="832" t="s">
        <v>95</v>
      </c>
      <c r="M16" s="833"/>
    </row>
    <row r="17" spans="1:21" s="828" customFormat="1" ht="23.1" customHeight="1">
      <c r="A17" s="831"/>
      <c r="B17" s="1179" t="s">
        <v>1087</v>
      </c>
      <c r="C17" s="266" t="s">
        <v>1467</v>
      </c>
      <c r="D17" s="267"/>
      <c r="E17" s="267"/>
      <c r="F17" s="267"/>
      <c r="G17" s="267"/>
      <c r="H17" s="267"/>
      <c r="I17" s="267"/>
      <c r="J17" s="267"/>
      <c r="K17" s="267"/>
      <c r="L17" s="1185" t="s">
        <v>99</v>
      </c>
      <c r="M17" s="833"/>
    </row>
    <row r="18" spans="1:21" s="828" customFormat="1" ht="23.1" customHeight="1">
      <c r="A18" s="831"/>
      <c r="B18" s="1179" t="s">
        <v>1088</v>
      </c>
      <c r="C18" s="266" t="s">
        <v>1468</v>
      </c>
      <c r="D18" s="267"/>
      <c r="E18" s="267"/>
      <c r="F18" s="267"/>
      <c r="G18" s="267"/>
      <c r="H18" s="267"/>
      <c r="I18" s="267"/>
      <c r="J18" s="267"/>
      <c r="K18" s="267"/>
      <c r="L18" s="1185" t="s">
        <v>99</v>
      </c>
      <c r="M18" s="833"/>
    </row>
    <row r="19" spans="1:21" s="828" customFormat="1" ht="45" customHeight="1">
      <c r="A19" s="834"/>
      <c r="B19" s="1179" t="s">
        <v>1089</v>
      </c>
      <c r="C19" s="1303" t="s">
        <v>1469</v>
      </c>
      <c r="D19" s="1304"/>
      <c r="E19" s="1304"/>
      <c r="F19" s="1304"/>
      <c r="G19" s="1304"/>
      <c r="H19" s="1304"/>
      <c r="I19" s="1304"/>
      <c r="J19" s="1304"/>
      <c r="K19" s="1305"/>
      <c r="L19" s="1185" t="s">
        <v>99</v>
      </c>
      <c r="M19" s="833"/>
    </row>
    <row r="20" spans="1:21" s="828" customFormat="1" ht="23.1" customHeight="1">
      <c r="A20" s="834"/>
      <c r="B20" s="823" t="s">
        <v>1470</v>
      </c>
      <c r="C20" s="837" t="s">
        <v>353</v>
      </c>
      <c r="D20" s="544"/>
      <c r="E20" s="824"/>
      <c r="F20" s="824"/>
      <c r="G20" s="824"/>
      <c r="H20" s="824"/>
      <c r="I20" s="824"/>
      <c r="J20" s="824"/>
      <c r="K20" s="824"/>
      <c r="L20" s="832" t="s">
        <v>105</v>
      </c>
      <c r="M20" s="833"/>
    </row>
    <row r="21" spans="1:21" s="828" customFormat="1" ht="22.5" customHeight="1">
      <c r="A21" s="834"/>
      <c r="B21" s="823" t="s">
        <v>1471</v>
      </c>
      <c r="C21" s="1291" t="s">
        <v>1505</v>
      </c>
      <c r="D21" s="1292"/>
      <c r="E21" s="1292"/>
      <c r="F21" s="1292"/>
      <c r="G21" s="1292"/>
      <c r="H21" s="1292"/>
      <c r="I21" s="1292"/>
      <c r="J21" s="1292"/>
      <c r="K21" s="1293"/>
      <c r="L21" s="832" t="s">
        <v>100</v>
      </c>
      <c r="M21" s="833"/>
      <c r="N21" s="869"/>
      <c r="O21" s="869"/>
      <c r="P21" s="869"/>
      <c r="Q21" s="869"/>
      <c r="R21" s="869"/>
      <c r="S21" s="869"/>
      <c r="T21" s="869"/>
      <c r="U21" s="869"/>
    </row>
    <row r="22" spans="1:21" s="828" customFormat="1" ht="22.5" customHeight="1">
      <c r="A22" s="834"/>
      <c r="B22" s="823" t="s">
        <v>1472</v>
      </c>
      <c r="C22" s="1245" t="s">
        <v>1506</v>
      </c>
      <c r="D22" s="1244"/>
      <c r="E22" s="1244"/>
      <c r="F22" s="1244"/>
      <c r="G22" s="1244"/>
      <c r="H22" s="1244"/>
      <c r="I22" s="1244"/>
      <c r="J22" s="1244"/>
      <c r="K22" s="1244"/>
      <c r="L22" s="832" t="s">
        <v>734</v>
      </c>
      <c r="M22" s="833"/>
    </row>
    <row r="23" spans="1:21" s="828" customFormat="1" ht="23.1" customHeight="1">
      <c r="A23" s="834"/>
      <c r="B23" s="823" t="s">
        <v>1473</v>
      </c>
      <c r="C23" s="266" t="s">
        <v>313</v>
      </c>
      <c r="D23" s="267"/>
      <c r="E23" s="267"/>
      <c r="F23" s="267"/>
      <c r="G23" s="267"/>
      <c r="H23" s="267"/>
      <c r="I23" s="267"/>
      <c r="J23" s="267"/>
      <c r="K23" s="267"/>
      <c r="L23" s="832" t="s">
        <v>106</v>
      </c>
      <c r="M23" s="833"/>
    </row>
    <row r="24" spans="1:21" s="828" customFormat="1" ht="23.1" customHeight="1">
      <c r="A24" s="834"/>
      <c r="B24" s="835" t="s">
        <v>1474</v>
      </c>
      <c r="C24" s="1291" t="s">
        <v>1075</v>
      </c>
      <c r="D24" s="1292"/>
      <c r="E24" s="1292"/>
      <c r="F24" s="1292"/>
      <c r="G24" s="1292"/>
      <c r="H24" s="1292"/>
      <c r="I24" s="1292"/>
      <c r="J24" s="1292"/>
      <c r="K24" s="1293"/>
      <c r="L24" s="832" t="s">
        <v>363</v>
      </c>
      <c r="M24" s="833"/>
    </row>
    <row r="25" spans="1:21" s="828" customFormat="1" ht="23.1" customHeight="1">
      <c r="A25" s="834"/>
      <c r="B25" s="823" t="s">
        <v>1475</v>
      </c>
      <c r="C25" s="1291" t="s">
        <v>1147</v>
      </c>
      <c r="D25" s="1292"/>
      <c r="E25" s="1292"/>
      <c r="F25" s="1292"/>
      <c r="G25" s="1292"/>
      <c r="H25" s="1292"/>
      <c r="I25" s="1292"/>
      <c r="J25" s="1292"/>
      <c r="K25" s="1293"/>
      <c r="L25" s="832" t="s">
        <v>100</v>
      </c>
      <c r="M25" s="833"/>
      <c r="N25" s="1286"/>
      <c r="O25" s="1287"/>
      <c r="P25" s="1287"/>
      <c r="Q25" s="1287"/>
      <c r="R25" s="1287"/>
      <c r="S25" s="1287"/>
      <c r="T25" s="1287"/>
      <c r="U25" s="1287"/>
    </row>
    <row r="26" spans="1:21" s="828" customFormat="1" ht="23.1" customHeight="1">
      <c r="A26" s="834"/>
      <c r="B26" s="838" t="s">
        <v>1476</v>
      </c>
      <c r="C26" s="1246" t="s">
        <v>501</v>
      </c>
      <c r="D26" s="266"/>
      <c r="E26" s="267"/>
      <c r="F26" s="267"/>
      <c r="G26" s="267"/>
      <c r="H26" s="267"/>
      <c r="I26" s="267"/>
      <c r="J26" s="267"/>
      <c r="K26" s="267"/>
      <c r="L26" s="832" t="s">
        <v>102</v>
      </c>
      <c r="M26" s="833"/>
    </row>
    <row r="27" spans="1:21" s="828" customFormat="1" ht="33.75" customHeight="1" thickBot="1">
      <c r="A27" s="1242"/>
      <c r="B27" s="1243" t="s">
        <v>1477</v>
      </c>
      <c r="C27" s="1294" t="s">
        <v>1507</v>
      </c>
      <c r="D27" s="1295"/>
      <c r="E27" s="1295"/>
      <c r="F27" s="1295"/>
      <c r="G27" s="1295"/>
      <c r="H27" s="1295"/>
      <c r="I27" s="1295"/>
      <c r="J27" s="1295"/>
      <c r="K27" s="1296"/>
      <c r="L27" s="854" t="s">
        <v>99</v>
      </c>
      <c r="M27" s="855"/>
    </row>
    <row r="28" spans="1:21" s="828" customFormat="1" ht="23.1" customHeight="1">
      <c r="A28" s="831">
        <v>4</v>
      </c>
      <c r="B28" s="839" t="s">
        <v>1159</v>
      </c>
      <c r="C28" s="840"/>
      <c r="D28" s="840"/>
      <c r="E28" s="840"/>
      <c r="F28" s="840"/>
      <c r="G28" s="840"/>
      <c r="H28" s="840"/>
      <c r="I28" s="840"/>
      <c r="J28" s="840"/>
      <c r="K28" s="840"/>
      <c r="L28" s="1174" t="s">
        <v>107</v>
      </c>
      <c r="M28" s="847"/>
    </row>
    <row r="29" spans="1:21" s="828" customFormat="1" ht="23.1" customHeight="1">
      <c r="A29" s="834"/>
      <c r="B29" s="823" t="s">
        <v>94</v>
      </c>
      <c r="C29" s="544" t="s">
        <v>1160</v>
      </c>
      <c r="D29" s="824"/>
      <c r="E29" s="824"/>
      <c r="F29" s="824"/>
      <c r="G29" s="824"/>
      <c r="H29" s="824"/>
      <c r="I29" s="824"/>
      <c r="J29" s="824"/>
      <c r="K29" s="824"/>
      <c r="L29" s="832" t="s">
        <v>95</v>
      </c>
      <c r="M29" s="833"/>
    </row>
    <row r="30" spans="1:21" s="828" customFormat="1" ht="23.1" customHeight="1">
      <c r="A30" s="834"/>
      <c r="B30" s="823" t="s">
        <v>944</v>
      </c>
      <c r="C30" s="544" t="s">
        <v>732</v>
      </c>
      <c r="D30" s="824"/>
      <c r="E30" s="824"/>
      <c r="F30" s="824"/>
      <c r="G30" s="824"/>
      <c r="H30" s="824"/>
      <c r="I30" s="824"/>
      <c r="J30" s="824"/>
      <c r="K30" s="824"/>
      <c r="L30" s="832" t="s">
        <v>945</v>
      </c>
      <c r="M30" s="833"/>
    </row>
    <row r="31" spans="1:21" s="828" customFormat="1" ht="23.1" customHeight="1">
      <c r="A31" s="834"/>
      <c r="B31" s="823" t="s">
        <v>97</v>
      </c>
      <c r="C31" s="544" t="s">
        <v>733</v>
      </c>
      <c r="D31" s="824"/>
      <c r="E31" s="824"/>
      <c r="F31" s="824"/>
      <c r="G31" s="824"/>
      <c r="H31" s="824"/>
      <c r="I31" s="824"/>
      <c r="J31" s="824"/>
      <c r="K31" s="824"/>
      <c r="L31" s="832" t="s">
        <v>95</v>
      </c>
      <c r="M31" s="833"/>
    </row>
    <row r="32" spans="1:21" s="828" customFormat="1" ht="35.25" customHeight="1">
      <c r="A32" s="834"/>
      <c r="B32" s="823" t="s">
        <v>98</v>
      </c>
      <c r="C32" s="1300" t="s">
        <v>1161</v>
      </c>
      <c r="D32" s="1301"/>
      <c r="E32" s="1301"/>
      <c r="F32" s="1301"/>
      <c r="G32" s="1301"/>
      <c r="H32" s="1301"/>
      <c r="I32" s="1301"/>
      <c r="J32" s="1301"/>
      <c r="K32" s="1302"/>
      <c r="L32" s="832" t="s">
        <v>947</v>
      </c>
      <c r="M32" s="833"/>
    </row>
    <row r="33" spans="1:13" s="828" customFormat="1" ht="23.1" customHeight="1">
      <c r="A33" s="841"/>
      <c r="B33" s="823" t="s">
        <v>946</v>
      </c>
      <c r="C33" s="544" t="s">
        <v>948</v>
      </c>
      <c r="D33" s="824"/>
      <c r="E33" s="824"/>
      <c r="F33" s="824"/>
      <c r="G33" s="824"/>
      <c r="H33" s="824"/>
      <c r="I33" s="824"/>
      <c r="J33" s="824"/>
      <c r="K33" s="824"/>
      <c r="L33" s="832" t="s">
        <v>947</v>
      </c>
      <c r="M33" s="833"/>
    </row>
    <row r="34" spans="1:13" s="828" customFormat="1" ht="23.1" customHeight="1">
      <c r="A34" s="842">
        <v>5</v>
      </c>
      <c r="B34" s="843" t="s">
        <v>355</v>
      </c>
      <c r="C34" s="844"/>
      <c r="D34" s="844"/>
      <c r="E34" s="844"/>
      <c r="F34" s="844"/>
      <c r="G34" s="844"/>
      <c r="H34" s="844"/>
      <c r="I34" s="844"/>
      <c r="J34" s="844"/>
      <c r="K34" s="844"/>
      <c r="L34" s="1174" t="s">
        <v>362</v>
      </c>
      <c r="M34" s="847"/>
    </row>
    <row r="35" spans="1:13" s="828" customFormat="1" ht="23.1" customHeight="1">
      <c r="A35" s="831"/>
      <c r="B35" s="845" t="s">
        <v>108</v>
      </c>
      <c r="C35" s="824" t="s">
        <v>607</v>
      </c>
      <c r="D35" s="846"/>
      <c r="E35" s="846"/>
      <c r="F35" s="846"/>
      <c r="G35" s="846"/>
      <c r="H35" s="846"/>
      <c r="I35" s="846"/>
      <c r="J35" s="846"/>
      <c r="K35" s="846"/>
      <c r="L35" s="832"/>
      <c r="M35" s="847"/>
    </row>
    <row r="36" spans="1:13" s="828" customFormat="1" ht="23.1" customHeight="1">
      <c r="A36" s="848"/>
      <c r="B36" s="835"/>
      <c r="C36" s="849" t="s">
        <v>109</v>
      </c>
      <c r="D36" s="544" t="s">
        <v>1162</v>
      </c>
      <c r="E36" s="824"/>
      <c r="F36" s="824"/>
      <c r="G36" s="824"/>
      <c r="H36" s="824"/>
      <c r="I36" s="824"/>
      <c r="J36" s="824"/>
      <c r="K36" s="824"/>
      <c r="L36" s="832" t="s">
        <v>102</v>
      </c>
      <c r="M36" s="833"/>
    </row>
    <row r="37" spans="1:13" s="828" customFormat="1" ht="23.1" customHeight="1">
      <c r="A37" s="848"/>
      <c r="B37" s="835"/>
      <c r="C37" s="849" t="s">
        <v>110</v>
      </c>
      <c r="D37" s="544" t="s">
        <v>356</v>
      </c>
      <c r="E37" s="824"/>
      <c r="F37" s="824"/>
      <c r="G37" s="824"/>
      <c r="H37" s="824"/>
      <c r="I37" s="824"/>
      <c r="J37" s="824"/>
      <c r="K37" s="824"/>
      <c r="L37" s="832" t="s">
        <v>111</v>
      </c>
      <c r="M37" s="833"/>
    </row>
    <row r="38" spans="1:13" s="828" customFormat="1" ht="23.1" customHeight="1">
      <c r="A38" s="850"/>
      <c r="B38" s="845" t="s">
        <v>112</v>
      </c>
      <c r="C38" s="824" t="s">
        <v>357</v>
      </c>
      <c r="D38" s="824"/>
      <c r="E38" s="824"/>
      <c r="F38" s="824"/>
      <c r="G38" s="824"/>
      <c r="H38" s="824"/>
      <c r="I38" s="824"/>
      <c r="J38" s="824"/>
      <c r="K38" s="824"/>
      <c r="L38" s="832"/>
      <c r="M38" s="833"/>
    </row>
    <row r="39" spans="1:13" s="828" customFormat="1" ht="23.1" customHeight="1">
      <c r="A39" s="848"/>
      <c r="B39" s="835"/>
      <c r="C39" s="849" t="s">
        <v>109</v>
      </c>
      <c r="D39" s="544" t="s">
        <v>603</v>
      </c>
      <c r="E39" s="824"/>
      <c r="F39" s="824"/>
      <c r="G39" s="824"/>
      <c r="H39" s="824"/>
      <c r="I39" s="824"/>
      <c r="J39" s="824"/>
      <c r="K39" s="824"/>
      <c r="L39" s="832" t="s">
        <v>99</v>
      </c>
      <c r="M39" s="833"/>
    </row>
    <row r="40" spans="1:13" s="828" customFormat="1" ht="23.1" customHeight="1">
      <c r="A40" s="848"/>
      <c r="B40" s="835"/>
      <c r="C40" s="849" t="s">
        <v>110</v>
      </c>
      <c r="D40" s="544" t="s">
        <v>604</v>
      </c>
      <c r="E40" s="824"/>
      <c r="F40" s="824"/>
      <c r="G40" s="824"/>
      <c r="H40" s="824"/>
      <c r="I40" s="824"/>
      <c r="J40" s="824"/>
      <c r="K40" s="824"/>
      <c r="L40" s="832" t="s">
        <v>99</v>
      </c>
      <c r="M40" s="833"/>
    </row>
    <row r="41" spans="1:13" s="828" customFormat="1" ht="23.1" customHeight="1">
      <c r="A41" s="848"/>
      <c r="B41" s="835"/>
      <c r="C41" s="849" t="s">
        <v>114</v>
      </c>
      <c r="D41" s="544" t="s">
        <v>197</v>
      </c>
      <c r="E41" s="824"/>
      <c r="F41" s="824"/>
      <c r="G41" s="824"/>
      <c r="H41" s="824"/>
      <c r="I41" s="824"/>
      <c r="J41" s="824"/>
      <c r="K41" s="824"/>
      <c r="L41" s="832" t="s">
        <v>99</v>
      </c>
      <c r="M41" s="833"/>
    </row>
    <row r="42" spans="1:13" s="828" customFormat="1" ht="23.1" customHeight="1">
      <c r="A42" s="848"/>
      <c r="B42" s="835"/>
      <c r="C42" s="849" t="s">
        <v>809</v>
      </c>
      <c r="D42" s="544" t="s">
        <v>358</v>
      </c>
      <c r="E42" s="824"/>
      <c r="F42" s="824"/>
      <c r="G42" s="824"/>
      <c r="H42" s="824"/>
      <c r="I42" s="824"/>
      <c r="J42" s="824"/>
      <c r="K42" s="824"/>
      <c r="L42" s="832" t="s">
        <v>810</v>
      </c>
      <c r="M42" s="833"/>
    </row>
    <row r="43" spans="1:13" s="828" customFormat="1" ht="23.1" customHeight="1">
      <c r="A43" s="848"/>
      <c r="B43" s="835"/>
      <c r="C43" s="849" t="s">
        <v>811</v>
      </c>
      <c r="D43" s="544" t="s">
        <v>1066</v>
      </c>
      <c r="E43" s="824"/>
      <c r="F43" s="824"/>
      <c r="G43" s="824"/>
      <c r="H43" s="824"/>
      <c r="I43" s="824"/>
      <c r="J43" s="824"/>
      <c r="K43" s="824"/>
      <c r="L43" s="832" t="s">
        <v>810</v>
      </c>
      <c r="M43" s="833"/>
    </row>
    <row r="44" spans="1:13" s="828" customFormat="1" ht="23.1" customHeight="1">
      <c r="A44" s="848"/>
      <c r="B44" s="835"/>
      <c r="C44" s="543" t="s">
        <v>812</v>
      </c>
      <c r="D44" s="544" t="s">
        <v>160</v>
      </c>
      <c r="E44" s="824"/>
      <c r="F44" s="824"/>
      <c r="G44" s="824"/>
      <c r="H44" s="824"/>
      <c r="I44" s="824"/>
      <c r="J44" s="824"/>
      <c r="K44" s="824"/>
      <c r="L44" s="832" t="s">
        <v>810</v>
      </c>
      <c r="M44" s="833"/>
    </row>
    <row r="45" spans="1:13" s="828" customFormat="1" ht="23.1" customHeight="1">
      <c r="A45" s="848"/>
      <c r="B45" s="835"/>
      <c r="C45" s="543" t="s">
        <v>813</v>
      </c>
      <c r="D45" s="544" t="s">
        <v>639</v>
      </c>
      <c r="E45" s="824"/>
      <c r="F45" s="824"/>
      <c r="G45" s="824"/>
      <c r="H45" s="824"/>
      <c r="I45" s="824"/>
      <c r="J45" s="824"/>
      <c r="K45" s="824"/>
      <c r="L45" s="832" t="s">
        <v>810</v>
      </c>
      <c r="M45" s="833"/>
    </row>
    <row r="46" spans="1:13" s="828" customFormat="1" ht="23.1" hidden="1" customHeight="1">
      <c r="A46" s="848"/>
      <c r="B46" s="835"/>
      <c r="C46" s="961" t="s">
        <v>814</v>
      </c>
      <c r="D46" s="962" t="s">
        <v>1110</v>
      </c>
      <c r="E46" s="963"/>
      <c r="F46" s="963"/>
      <c r="G46" s="963"/>
      <c r="H46" s="963"/>
      <c r="I46" s="963"/>
      <c r="J46" s="963"/>
      <c r="K46" s="963"/>
      <c r="L46" s="964" t="s">
        <v>815</v>
      </c>
      <c r="M46" s="965"/>
    </row>
    <row r="47" spans="1:13" s="828" customFormat="1" ht="23.1" hidden="1" customHeight="1">
      <c r="A47" s="848"/>
      <c r="B47" s="835"/>
      <c r="C47" s="961" t="s">
        <v>816</v>
      </c>
      <c r="D47" s="962" t="s">
        <v>1111</v>
      </c>
      <c r="E47" s="963"/>
      <c r="F47" s="963"/>
      <c r="G47" s="963"/>
      <c r="H47" s="963"/>
      <c r="I47" s="963"/>
      <c r="J47" s="963"/>
      <c r="K47" s="963"/>
      <c r="L47" s="964" t="s">
        <v>810</v>
      </c>
      <c r="M47" s="965"/>
    </row>
    <row r="48" spans="1:13" s="828" customFormat="1" ht="23.1" hidden="1" customHeight="1">
      <c r="A48" s="848"/>
      <c r="B48" s="835"/>
      <c r="C48" s="961" t="s">
        <v>817</v>
      </c>
      <c r="D48" s="962" t="s">
        <v>1112</v>
      </c>
      <c r="E48" s="963"/>
      <c r="F48" s="963"/>
      <c r="G48" s="963"/>
      <c r="H48" s="963"/>
      <c r="I48" s="963"/>
      <c r="J48" s="963"/>
      <c r="K48" s="963"/>
      <c r="L48" s="964" t="s">
        <v>815</v>
      </c>
      <c r="M48" s="965"/>
    </row>
    <row r="49" spans="1:13" s="828" customFormat="1" ht="23.1" customHeight="1">
      <c r="A49" s="848"/>
      <c r="B49" s="835"/>
      <c r="C49" s="849" t="s">
        <v>814</v>
      </c>
      <c r="D49" s="544" t="s">
        <v>314</v>
      </c>
      <c r="E49" s="824"/>
      <c r="F49" s="824"/>
      <c r="G49" s="824"/>
      <c r="H49" s="824"/>
      <c r="I49" s="824"/>
      <c r="J49" s="824"/>
      <c r="K49" s="824"/>
      <c r="L49" s="832" t="s">
        <v>815</v>
      </c>
      <c r="M49" s="833"/>
    </row>
    <row r="50" spans="1:13" s="828" customFormat="1" ht="23.1" customHeight="1">
      <c r="A50" s="848"/>
      <c r="B50" s="851"/>
      <c r="C50" s="849" t="s">
        <v>816</v>
      </c>
      <c r="D50" s="544" t="s">
        <v>1316</v>
      </c>
      <c r="E50" s="824"/>
      <c r="F50" s="824"/>
      <c r="G50" s="824"/>
      <c r="H50" s="824"/>
      <c r="I50" s="824"/>
      <c r="J50" s="824"/>
      <c r="K50" s="824"/>
      <c r="L50" s="832" t="s">
        <v>95</v>
      </c>
      <c r="M50" s="833"/>
    </row>
    <row r="51" spans="1:13" s="828" customFormat="1" ht="23.1" customHeight="1">
      <c r="A51" s="850"/>
      <c r="B51" s="845" t="s">
        <v>365</v>
      </c>
      <c r="C51" s="824" t="s">
        <v>359</v>
      </c>
      <c r="D51" s="824"/>
      <c r="E51" s="824"/>
      <c r="F51" s="824"/>
      <c r="G51" s="824"/>
      <c r="H51" s="824"/>
      <c r="I51" s="824"/>
      <c r="J51" s="824"/>
      <c r="K51" s="824"/>
      <c r="L51" s="832"/>
      <c r="M51" s="833"/>
    </row>
    <row r="52" spans="1:13" s="828" customFormat="1" ht="23.1" customHeight="1">
      <c r="A52" s="848"/>
      <c r="B52" s="835"/>
      <c r="C52" s="849" t="s">
        <v>364</v>
      </c>
      <c r="D52" s="544" t="s">
        <v>571</v>
      </c>
      <c r="E52" s="824"/>
      <c r="F52" s="824"/>
      <c r="G52" s="824"/>
      <c r="H52" s="824"/>
      <c r="I52" s="824"/>
      <c r="J52" s="824"/>
      <c r="K52" s="824"/>
      <c r="L52" s="832" t="s">
        <v>361</v>
      </c>
      <c r="M52" s="833"/>
    </row>
    <row r="53" spans="1:13" s="828" customFormat="1" ht="23.1" customHeight="1">
      <c r="A53" s="848"/>
      <c r="B53" s="835"/>
      <c r="C53" s="849" t="s">
        <v>113</v>
      </c>
      <c r="D53" s="544" t="s">
        <v>572</v>
      </c>
      <c r="E53" s="824"/>
      <c r="F53" s="824"/>
      <c r="G53" s="824"/>
      <c r="H53" s="824"/>
      <c r="I53" s="824"/>
      <c r="J53" s="824"/>
      <c r="K53" s="824"/>
      <c r="L53" s="832" t="s">
        <v>361</v>
      </c>
      <c r="M53" s="833"/>
    </row>
    <row r="54" spans="1:13" s="828" customFormat="1" ht="23.1" customHeight="1">
      <c r="A54" s="848"/>
      <c r="B54" s="835"/>
      <c r="C54" s="849" t="s">
        <v>114</v>
      </c>
      <c r="D54" s="544" t="s">
        <v>161</v>
      </c>
      <c r="E54" s="824"/>
      <c r="F54" s="824"/>
      <c r="G54" s="824"/>
      <c r="H54" s="824"/>
      <c r="I54" s="824"/>
      <c r="J54" s="824"/>
      <c r="K54" s="824"/>
      <c r="L54" s="832" t="s">
        <v>573</v>
      </c>
      <c r="M54" s="833"/>
    </row>
    <row r="55" spans="1:13" s="828" customFormat="1" ht="23.1" customHeight="1" thickBot="1">
      <c r="A55" s="852"/>
      <c r="B55" s="853"/>
      <c r="C55" s="1247" t="s">
        <v>594</v>
      </c>
      <c r="D55" s="1248" t="s">
        <v>1508</v>
      </c>
      <c r="E55" s="1249"/>
      <c r="F55" s="1249"/>
      <c r="G55" s="1249"/>
      <c r="H55" s="1249"/>
      <c r="I55" s="1249"/>
      <c r="J55" s="1249"/>
      <c r="K55" s="1249"/>
      <c r="L55" s="854" t="s">
        <v>101</v>
      </c>
      <c r="M55" s="855"/>
    </row>
    <row r="56" spans="1:13" s="828" customFormat="1">
      <c r="A56" s="856"/>
      <c r="B56" s="856"/>
      <c r="C56" s="857"/>
      <c r="D56" s="858"/>
      <c r="E56" s="858"/>
      <c r="F56" s="858"/>
      <c r="G56" s="858"/>
      <c r="H56" s="858"/>
      <c r="I56" s="858"/>
      <c r="J56" s="858"/>
      <c r="K56" s="858"/>
      <c r="L56" s="856"/>
      <c r="M56" s="856"/>
    </row>
    <row r="57" spans="1:13" s="870" customFormat="1" ht="13.5" customHeight="1">
      <c r="A57" s="859" t="s">
        <v>1106</v>
      </c>
      <c r="B57" s="1288" t="s">
        <v>1107</v>
      </c>
      <c r="C57" s="1288"/>
      <c r="D57" s="1288"/>
      <c r="E57" s="1288"/>
      <c r="F57" s="1288"/>
      <c r="G57" s="1288"/>
      <c r="H57" s="1288"/>
      <c r="I57" s="1288"/>
      <c r="J57" s="1288"/>
      <c r="K57" s="1288"/>
      <c r="L57" s="1288"/>
      <c r="M57" s="1288"/>
    </row>
    <row r="58" spans="1:13" s="870" customFormat="1">
      <c r="A58" s="859"/>
      <c r="B58" s="1288" t="s">
        <v>1108</v>
      </c>
      <c r="C58" s="1288"/>
      <c r="D58" s="1288"/>
      <c r="E58" s="1288"/>
      <c r="F58" s="1288"/>
      <c r="G58" s="1288"/>
      <c r="H58" s="1288"/>
      <c r="I58" s="1288"/>
      <c r="J58" s="1288"/>
      <c r="K58" s="1288"/>
      <c r="L58" s="1288"/>
      <c r="M58" s="1288"/>
    </row>
    <row r="59" spans="1:13" s="870" customFormat="1">
      <c r="A59" s="871" t="s">
        <v>930</v>
      </c>
      <c r="B59" s="1289" t="s">
        <v>1109</v>
      </c>
      <c r="C59" s="1289"/>
      <c r="D59" s="1289"/>
      <c r="E59" s="1289"/>
      <c r="F59" s="1289"/>
      <c r="G59" s="1289"/>
      <c r="H59" s="1289"/>
      <c r="I59" s="1289"/>
      <c r="J59" s="1289"/>
      <c r="K59" s="1289"/>
      <c r="L59" s="1289"/>
      <c r="M59" s="1289"/>
    </row>
    <row r="60" spans="1:13" s="828" customFormat="1">
      <c r="A60" s="860"/>
      <c r="B60" s="860"/>
      <c r="C60" s="860"/>
      <c r="D60" s="860"/>
      <c r="E60" s="860"/>
      <c r="F60" s="860"/>
      <c r="G60" s="860"/>
      <c r="H60" s="860"/>
      <c r="I60" s="860"/>
      <c r="J60" s="860"/>
      <c r="K60" s="860"/>
      <c r="L60" s="861"/>
      <c r="M60" s="861"/>
    </row>
    <row r="61" spans="1:13" s="828" customFormat="1">
      <c r="L61" s="862"/>
      <c r="M61" s="862"/>
    </row>
    <row r="62" spans="1:13" s="828" customFormat="1">
      <c r="L62" s="862"/>
      <c r="M62" s="862"/>
    </row>
    <row r="63" spans="1:13" s="828" customFormat="1">
      <c r="L63" s="862"/>
      <c r="M63" s="862"/>
    </row>
    <row r="64" spans="1:13" s="828" customFormat="1">
      <c r="L64" s="862"/>
      <c r="M64" s="862"/>
    </row>
  </sheetData>
  <mergeCells count="14">
    <mergeCell ref="N25:U25"/>
    <mergeCell ref="B57:M57"/>
    <mergeCell ref="B58:M58"/>
    <mergeCell ref="B59:M59"/>
    <mergeCell ref="A1:M1"/>
    <mergeCell ref="C21:K21"/>
    <mergeCell ref="C27:K27"/>
    <mergeCell ref="C24:K24"/>
    <mergeCell ref="C10:K10"/>
    <mergeCell ref="C13:K13"/>
    <mergeCell ref="C32:K32"/>
    <mergeCell ref="C25:K25"/>
    <mergeCell ref="C14:K14"/>
    <mergeCell ref="C19:K19"/>
  </mergeCells>
  <phoneticPr fontId="2"/>
  <printOptions horizontalCentered="1"/>
  <pageMargins left="0.7" right="0.7" top="0.75" bottom="0.75" header="0.3" footer="0.3"/>
  <pageSetup paperSize="9" scale="87" fitToHeight="0" orientation="portrait" r:id="rId1"/>
  <headerFooter alignWithMargins="0"/>
  <rowBreaks count="1" manualBreakCount="1">
    <brk id="27" max="12"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6"/>
  <sheetViews>
    <sheetView view="pageBreakPreview" zoomScaleNormal="100" zoomScaleSheetLayoutView="100" workbookViewId="0">
      <selection activeCell="B2" sqref="B2:J2"/>
    </sheetView>
  </sheetViews>
  <sheetFormatPr defaultColWidth="9.125" defaultRowHeight="13.5"/>
  <cols>
    <col min="1" max="1" width="0.875" style="431" customWidth="1"/>
    <col min="2" max="2" width="3.625" style="431" customWidth="1"/>
    <col min="3" max="3" width="3.75" style="431" customWidth="1"/>
    <col min="4" max="4" width="9.125" style="431" customWidth="1"/>
    <col min="5" max="5" width="8.25" style="431" customWidth="1"/>
    <col min="6" max="6" width="4.75" style="431" customWidth="1"/>
    <col min="7" max="7" width="12" style="431" customWidth="1"/>
    <col min="8" max="8" width="3.625" style="431" customWidth="1"/>
    <col min="9" max="10" width="19.5" style="431" customWidth="1"/>
    <col min="11" max="11" width="0.875" style="431" customWidth="1"/>
    <col min="12" max="16384" width="9.125" style="431"/>
  </cols>
  <sheetData>
    <row r="1" spans="2:10" ht="18" customHeight="1">
      <c r="B1" s="1522" t="s">
        <v>36</v>
      </c>
      <c r="C1" s="1522"/>
      <c r="D1" s="1522"/>
      <c r="E1" s="1522"/>
      <c r="F1" s="1522"/>
      <c r="G1" s="1522"/>
      <c r="H1" s="1522"/>
      <c r="I1" s="1522"/>
      <c r="J1" s="1522"/>
    </row>
    <row r="2" spans="2:10" ht="18" customHeight="1">
      <c r="B2" s="1535" t="s">
        <v>1502</v>
      </c>
      <c r="C2" s="1535"/>
      <c r="D2" s="1535"/>
      <c r="E2" s="1535"/>
      <c r="F2" s="1535"/>
      <c r="G2" s="1535"/>
      <c r="H2" s="1535"/>
      <c r="I2" s="1535"/>
      <c r="J2" s="1535"/>
    </row>
    <row r="3" spans="2:10" ht="18" customHeight="1">
      <c r="B3" s="432"/>
      <c r="C3" s="1523" t="s">
        <v>40</v>
      </c>
      <c r="D3" s="1524"/>
      <c r="E3" s="1524"/>
      <c r="F3" s="1524"/>
      <c r="G3" s="1524"/>
      <c r="H3" s="1524"/>
      <c r="I3" s="1524"/>
      <c r="J3" s="1525"/>
    </row>
    <row r="4" spans="2:10" ht="18" customHeight="1">
      <c r="B4" s="433" t="s">
        <v>37</v>
      </c>
      <c r="C4" s="1526" t="s">
        <v>41</v>
      </c>
      <c r="D4" s="1527"/>
      <c r="E4" s="1528"/>
      <c r="F4" s="1526" t="s">
        <v>42</v>
      </c>
      <c r="G4" s="1527"/>
      <c r="H4" s="1528"/>
      <c r="I4" s="1526" t="s">
        <v>53</v>
      </c>
      <c r="J4" s="1528"/>
    </row>
    <row r="5" spans="2:10" ht="18" customHeight="1">
      <c r="B5" s="433"/>
      <c r="C5" s="1529"/>
      <c r="D5" s="1530"/>
      <c r="E5" s="1531"/>
      <c r="F5" s="1529"/>
      <c r="G5" s="1530"/>
      <c r="H5" s="1531"/>
      <c r="I5" s="434" t="s">
        <v>585</v>
      </c>
      <c r="J5" s="435" t="s">
        <v>596</v>
      </c>
    </row>
    <row r="6" spans="2:10" ht="18" customHeight="1">
      <c r="B6" s="433" t="s">
        <v>38</v>
      </c>
      <c r="C6" s="1532" t="s">
        <v>43</v>
      </c>
      <c r="D6" s="1533"/>
      <c r="E6" s="1534"/>
      <c r="F6" s="1532" t="s">
        <v>43</v>
      </c>
      <c r="G6" s="1533"/>
      <c r="H6" s="1534"/>
      <c r="I6" s="436" t="s">
        <v>48</v>
      </c>
      <c r="J6" s="785"/>
    </row>
    <row r="7" spans="2:10" ht="18" customHeight="1">
      <c r="B7" s="433" t="s">
        <v>1023</v>
      </c>
      <c r="C7" s="1532" t="s">
        <v>44</v>
      </c>
      <c r="D7" s="1533"/>
      <c r="E7" s="1534"/>
      <c r="F7" s="1532" t="s">
        <v>44</v>
      </c>
      <c r="G7" s="1533"/>
      <c r="H7" s="1534"/>
      <c r="I7" s="436" t="s">
        <v>49</v>
      </c>
      <c r="J7" s="438"/>
    </row>
    <row r="8" spans="2:10" ht="18" customHeight="1">
      <c r="B8" s="433" t="s">
        <v>39</v>
      </c>
      <c r="C8" s="1532" t="s">
        <v>45</v>
      </c>
      <c r="D8" s="1533"/>
      <c r="E8" s="1534"/>
      <c r="F8" s="1532" t="s">
        <v>45</v>
      </c>
      <c r="G8" s="1533"/>
      <c r="H8" s="1534"/>
      <c r="I8" s="436" t="s">
        <v>52</v>
      </c>
      <c r="J8" s="438"/>
    </row>
    <row r="9" spans="2:10" ht="18" customHeight="1">
      <c r="B9" s="433" t="s">
        <v>38</v>
      </c>
      <c r="C9" s="1532" t="s">
        <v>46</v>
      </c>
      <c r="D9" s="1533"/>
      <c r="E9" s="1534"/>
      <c r="F9" s="1532" t="s">
        <v>46</v>
      </c>
      <c r="G9" s="1533"/>
      <c r="H9" s="1534"/>
      <c r="I9" s="436" t="s">
        <v>50</v>
      </c>
      <c r="J9" s="438" t="s">
        <v>50</v>
      </c>
    </row>
    <row r="10" spans="2:10" ht="18" customHeight="1">
      <c r="B10" s="433"/>
      <c r="C10" s="1532" t="s">
        <v>643</v>
      </c>
      <c r="D10" s="1533"/>
      <c r="E10" s="1534"/>
      <c r="F10" s="1532" t="s">
        <v>643</v>
      </c>
      <c r="G10" s="1533"/>
      <c r="H10" s="1534"/>
      <c r="I10" s="436" t="s">
        <v>644</v>
      </c>
      <c r="J10" s="438" t="s">
        <v>644</v>
      </c>
    </row>
    <row r="11" spans="2:10" ht="18" customHeight="1">
      <c r="B11" s="433"/>
      <c r="C11" s="1532" t="s">
        <v>645</v>
      </c>
      <c r="D11" s="1533"/>
      <c r="E11" s="1534"/>
      <c r="F11" s="1532" t="s">
        <v>645</v>
      </c>
      <c r="G11" s="1533"/>
      <c r="H11" s="1534"/>
      <c r="I11" s="436" t="s">
        <v>646</v>
      </c>
      <c r="J11" s="438" t="s">
        <v>646</v>
      </c>
    </row>
    <row r="12" spans="2:10" ht="18" customHeight="1">
      <c r="B12" s="439"/>
      <c r="C12" s="1536" t="s">
        <v>47</v>
      </c>
      <c r="D12" s="1537"/>
      <c r="E12" s="1538"/>
      <c r="F12" s="1536" t="s">
        <v>47</v>
      </c>
      <c r="G12" s="1537"/>
      <c r="H12" s="1538"/>
      <c r="I12" s="440" t="s">
        <v>51</v>
      </c>
      <c r="J12" s="441" t="s">
        <v>51</v>
      </c>
    </row>
    <row r="13" spans="2:10" ht="18" customHeight="1">
      <c r="B13" s="432"/>
      <c r="C13" s="442"/>
      <c r="D13" s="1523" t="s">
        <v>14</v>
      </c>
      <c r="E13" s="1525"/>
      <c r="F13" s="1523" t="s">
        <v>24</v>
      </c>
      <c r="G13" s="1524"/>
      <c r="H13" s="1525"/>
      <c r="I13" s="442" t="s">
        <v>15</v>
      </c>
      <c r="J13" s="443" t="s">
        <v>141</v>
      </c>
    </row>
    <row r="14" spans="2:10" ht="18" customHeight="1">
      <c r="B14" s="433"/>
      <c r="C14" s="444" t="s">
        <v>16</v>
      </c>
      <c r="D14" s="1539" t="s">
        <v>1024</v>
      </c>
      <c r="E14" s="1540"/>
      <c r="F14" s="1539" t="s">
        <v>1024</v>
      </c>
      <c r="G14" s="1541"/>
      <c r="H14" s="1540"/>
      <c r="I14" s="445" t="s">
        <v>1024</v>
      </c>
      <c r="J14" s="446" t="s">
        <v>1024</v>
      </c>
    </row>
    <row r="15" spans="2:10" ht="18" customHeight="1">
      <c r="B15" s="433" t="s">
        <v>21</v>
      </c>
      <c r="C15" s="447"/>
      <c r="D15" s="1542"/>
      <c r="E15" s="1543"/>
      <c r="F15" s="1542" t="s">
        <v>25</v>
      </c>
      <c r="G15" s="1544"/>
      <c r="H15" s="1543"/>
      <c r="I15" s="448" t="s">
        <v>25</v>
      </c>
      <c r="J15" s="449" t="s">
        <v>25</v>
      </c>
    </row>
    <row r="16" spans="2:10" ht="18" customHeight="1">
      <c r="B16" s="433"/>
      <c r="C16" s="433" t="s">
        <v>17</v>
      </c>
      <c r="D16" s="1545" t="s">
        <v>1025</v>
      </c>
      <c r="E16" s="1546"/>
      <c r="F16" s="1545" t="s">
        <v>1025</v>
      </c>
      <c r="G16" s="1547"/>
      <c r="H16" s="1546"/>
      <c r="I16" s="450" t="s">
        <v>1025</v>
      </c>
      <c r="J16" s="451" t="s">
        <v>1025</v>
      </c>
    </row>
    <row r="17" spans="2:10" ht="18" customHeight="1">
      <c r="B17" s="433"/>
      <c r="C17" s="452"/>
      <c r="D17" s="1548"/>
      <c r="E17" s="1549"/>
      <c r="F17" s="1548" t="s">
        <v>25</v>
      </c>
      <c r="G17" s="1550"/>
      <c r="H17" s="1549"/>
      <c r="I17" s="453" t="s">
        <v>25</v>
      </c>
      <c r="J17" s="786" t="s">
        <v>25</v>
      </c>
    </row>
    <row r="18" spans="2:10" ht="18" customHeight="1">
      <c r="B18" s="433"/>
      <c r="C18" s="444"/>
      <c r="D18" s="1526" t="s">
        <v>509</v>
      </c>
      <c r="E18" s="1528"/>
      <c r="F18" s="1526" t="s">
        <v>510</v>
      </c>
      <c r="G18" s="1527"/>
      <c r="H18" s="1528"/>
      <c r="I18" s="444" t="s">
        <v>56</v>
      </c>
      <c r="J18" s="455" t="s">
        <v>579</v>
      </c>
    </row>
    <row r="19" spans="2:10" ht="18" customHeight="1">
      <c r="B19" s="433" t="s">
        <v>22</v>
      </c>
      <c r="C19" s="452"/>
      <c r="D19" s="1529" t="s">
        <v>1026</v>
      </c>
      <c r="E19" s="1531"/>
      <c r="F19" s="1529" t="s">
        <v>1027</v>
      </c>
      <c r="G19" s="1530"/>
      <c r="H19" s="1531"/>
      <c r="I19" s="452" t="s">
        <v>1028</v>
      </c>
      <c r="J19" s="452" t="s">
        <v>1029</v>
      </c>
    </row>
    <row r="20" spans="2:10" ht="18" customHeight="1">
      <c r="B20" s="433"/>
      <c r="C20" s="456" t="s">
        <v>16</v>
      </c>
      <c r="D20" s="1551" t="s">
        <v>1030</v>
      </c>
      <c r="E20" s="1552"/>
      <c r="F20" s="1551" t="s">
        <v>1030</v>
      </c>
      <c r="G20" s="1553"/>
      <c r="H20" s="1552"/>
      <c r="I20" s="457" t="s">
        <v>1024</v>
      </c>
      <c r="J20" s="457" t="s">
        <v>1024</v>
      </c>
    </row>
    <row r="21" spans="2:10" ht="18" customHeight="1">
      <c r="B21" s="439"/>
      <c r="C21" s="452" t="s">
        <v>17</v>
      </c>
      <c r="D21" s="1554" t="s">
        <v>1025</v>
      </c>
      <c r="E21" s="1555"/>
      <c r="F21" s="1554" t="s">
        <v>1025</v>
      </c>
      <c r="G21" s="1556"/>
      <c r="H21" s="1555"/>
      <c r="I21" s="453" t="s">
        <v>1025</v>
      </c>
      <c r="J21" s="453" t="s">
        <v>1025</v>
      </c>
    </row>
    <row r="22" spans="2:10" ht="18" customHeight="1">
      <c r="B22" s="532"/>
      <c r="C22" s="1527" t="s">
        <v>18</v>
      </c>
      <c r="D22" s="1528"/>
      <c r="E22" s="1523" t="s">
        <v>19</v>
      </c>
      <c r="F22" s="1524"/>
      <c r="G22" s="1525"/>
      <c r="H22" s="444" t="s">
        <v>1031</v>
      </c>
      <c r="I22" s="1526" t="s">
        <v>20</v>
      </c>
      <c r="J22" s="1528"/>
    </row>
    <row r="23" spans="2:10" ht="18" customHeight="1" thickBot="1">
      <c r="B23" s="533"/>
      <c r="C23" s="1557"/>
      <c r="D23" s="1558"/>
      <c r="E23" s="1526" t="s">
        <v>17</v>
      </c>
      <c r="F23" s="1527"/>
      <c r="G23" s="444" t="s">
        <v>16</v>
      </c>
      <c r="H23" s="433" t="s">
        <v>1032</v>
      </c>
      <c r="I23" s="1529"/>
      <c r="J23" s="1531"/>
    </row>
    <row r="24" spans="2:10" ht="18" customHeight="1">
      <c r="B24" s="787" t="s">
        <v>776</v>
      </c>
      <c r="C24" s="1559" t="s">
        <v>580</v>
      </c>
      <c r="D24" s="1560"/>
      <c r="E24" s="1561" t="s">
        <v>1033</v>
      </c>
      <c r="F24" s="1562"/>
      <c r="G24" s="460" t="s">
        <v>1033</v>
      </c>
      <c r="H24" s="461"/>
      <c r="I24" s="1563" t="s">
        <v>655</v>
      </c>
      <c r="J24" s="1564"/>
    </row>
    <row r="25" spans="2:10" ht="18" customHeight="1">
      <c r="B25" s="787"/>
      <c r="C25" s="1565" t="s">
        <v>1034</v>
      </c>
      <c r="D25" s="1566"/>
      <c r="E25" s="1567" t="s">
        <v>1033</v>
      </c>
      <c r="F25" s="1568"/>
      <c r="G25" s="449" t="s">
        <v>1033</v>
      </c>
      <c r="H25" s="462"/>
      <c r="I25" s="1569" t="s">
        <v>657</v>
      </c>
      <c r="J25" s="1570"/>
    </row>
    <row r="26" spans="2:10" ht="18" customHeight="1">
      <c r="B26" s="787"/>
      <c r="C26" s="1614" t="s">
        <v>1035</v>
      </c>
      <c r="D26" s="1615"/>
      <c r="E26" s="1616" t="s">
        <v>1033</v>
      </c>
      <c r="F26" s="1617"/>
      <c r="G26" s="820" t="s">
        <v>1024</v>
      </c>
      <c r="H26" s="821"/>
      <c r="I26" s="1620" t="s">
        <v>1036</v>
      </c>
      <c r="J26" s="1621"/>
    </row>
    <row r="27" spans="2:10" ht="18" customHeight="1">
      <c r="B27" s="787"/>
      <c r="C27" s="1622" t="s">
        <v>1037</v>
      </c>
      <c r="D27" s="1623"/>
      <c r="E27" s="1616" t="s">
        <v>1024</v>
      </c>
      <c r="F27" s="1617"/>
      <c r="G27" s="820" t="s">
        <v>1033</v>
      </c>
      <c r="H27" s="822" t="s">
        <v>1038</v>
      </c>
      <c r="I27" s="1620" t="s">
        <v>1039</v>
      </c>
      <c r="J27" s="1621"/>
    </row>
    <row r="28" spans="2:10" ht="18" customHeight="1" thickBot="1">
      <c r="B28" s="787"/>
      <c r="C28" s="1614" t="s">
        <v>29</v>
      </c>
      <c r="D28" s="1615"/>
      <c r="E28" s="1616" t="s">
        <v>1033</v>
      </c>
      <c r="F28" s="1617"/>
      <c r="G28" s="820" t="s">
        <v>1033</v>
      </c>
      <c r="H28" s="822" t="s">
        <v>1038</v>
      </c>
      <c r="I28" s="1618" t="s">
        <v>1039</v>
      </c>
      <c r="J28" s="1619"/>
    </row>
    <row r="29" spans="2:10" ht="18" customHeight="1" thickTop="1" thickBot="1">
      <c r="B29" s="787" t="s">
        <v>777</v>
      </c>
      <c r="C29" s="1574" t="s">
        <v>26</v>
      </c>
      <c r="D29" s="1575"/>
      <c r="E29" s="1576" t="s">
        <v>1040</v>
      </c>
      <c r="F29" s="1577"/>
      <c r="G29" s="464" t="s">
        <v>1040</v>
      </c>
      <c r="H29" s="465"/>
      <c r="I29" s="1582"/>
      <c r="J29" s="1498"/>
    </row>
    <row r="30" spans="2:10" ht="18" customHeight="1">
      <c r="B30" s="533"/>
      <c r="C30" s="1578" t="s">
        <v>30</v>
      </c>
      <c r="D30" s="1579"/>
      <c r="E30" s="1580" t="s">
        <v>1040</v>
      </c>
      <c r="F30" s="1581"/>
      <c r="G30" s="786" t="s">
        <v>1040</v>
      </c>
      <c r="H30" s="466"/>
      <c r="I30" s="1487" t="s">
        <v>1193</v>
      </c>
      <c r="J30" s="1491"/>
    </row>
    <row r="31" spans="2:10" ht="18" customHeight="1">
      <c r="B31" s="533"/>
      <c r="C31" s="1511" t="s">
        <v>31</v>
      </c>
      <c r="D31" s="1512"/>
      <c r="E31" s="1509" t="s">
        <v>1040</v>
      </c>
      <c r="F31" s="1510"/>
      <c r="G31" s="467" t="s">
        <v>1040</v>
      </c>
      <c r="H31" s="468"/>
      <c r="I31" s="1583" t="s">
        <v>1041</v>
      </c>
      <c r="J31" s="1584"/>
    </row>
    <row r="32" spans="2:10" ht="18" customHeight="1">
      <c r="B32" s="533"/>
      <c r="C32" s="1511" t="s">
        <v>32</v>
      </c>
      <c r="D32" s="1512"/>
      <c r="E32" s="1509" t="s">
        <v>1040</v>
      </c>
      <c r="F32" s="1510"/>
      <c r="G32" s="467" t="s">
        <v>1040</v>
      </c>
      <c r="H32" s="468"/>
      <c r="I32" s="1583" t="s">
        <v>1042</v>
      </c>
      <c r="J32" s="1584"/>
    </row>
    <row r="33" spans="2:10" ht="18" customHeight="1">
      <c r="B33" s="533" t="s">
        <v>195</v>
      </c>
      <c r="C33" s="1511" t="s">
        <v>33</v>
      </c>
      <c r="D33" s="1512"/>
      <c r="E33" s="1509" t="s">
        <v>1043</v>
      </c>
      <c r="F33" s="1510"/>
      <c r="G33" s="467" t="s">
        <v>1040</v>
      </c>
      <c r="H33" s="468"/>
      <c r="I33" s="1585"/>
      <c r="J33" s="1586"/>
    </row>
    <row r="34" spans="2:10" ht="18" customHeight="1">
      <c r="B34" s="533"/>
      <c r="C34" s="1511" t="s">
        <v>34</v>
      </c>
      <c r="D34" s="1512"/>
      <c r="E34" s="1509" t="s">
        <v>1043</v>
      </c>
      <c r="F34" s="1510"/>
      <c r="G34" s="467" t="s">
        <v>1033</v>
      </c>
      <c r="H34" s="468"/>
      <c r="I34" s="1585"/>
      <c r="J34" s="1586"/>
    </row>
    <row r="35" spans="2:10" ht="18" customHeight="1">
      <c r="B35" s="533"/>
      <c r="C35" s="1587" t="s">
        <v>661</v>
      </c>
      <c r="D35" s="1588"/>
      <c r="E35" s="1589" t="s">
        <v>1043</v>
      </c>
      <c r="F35" s="1590"/>
      <c r="G35" s="446" t="s">
        <v>1043</v>
      </c>
      <c r="H35" s="469"/>
      <c r="I35" s="1585"/>
      <c r="J35" s="1586"/>
    </row>
    <row r="36" spans="2:10" ht="18" customHeight="1">
      <c r="B36" s="533"/>
      <c r="C36" s="1591" t="s">
        <v>502</v>
      </c>
      <c r="D36" s="1493"/>
      <c r="E36" s="1515" t="s">
        <v>35</v>
      </c>
      <c r="F36" s="1516"/>
      <c r="G36" s="451" t="s">
        <v>35</v>
      </c>
      <c r="H36" s="470"/>
      <c r="I36" s="1585"/>
      <c r="J36" s="1586"/>
    </row>
    <row r="37" spans="2:10" ht="18" customHeight="1">
      <c r="B37" s="533" t="s">
        <v>778</v>
      </c>
      <c r="C37" s="1591" t="s">
        <v>503</v>
      </c>
      <c r="D37" s="1493"/>
      <c r="E37" s="1515" t="s">
        <v>35</v>
      </c>
      <c r="F37" s="1516"/>
      <c r="G37" s="451" t="s">
        <v>35</v>
      </c>
      <c r="H37" s="470"/>
      <c r="I37" s="1585"/>
      <c r="J37" s="1586"/>
    </row>
    <row r="38" spans="2:10" ht="18" customHeight="1">
      <c r="B38" s="533" t="s">
        <v>779</v>
      </c>
      <c r="C38" s="1592" t="s">
        <v>504</v>
      </c>
      <c r="D38" s="1593"/>
      <c r="E38" s="1515" t="s">
        <v>35</v>
      </c>
      <c r="F38" s="1516"/>
      <c r="G38" s="451" t="s">
        <v>35</v>
      </c>
      <c r="H38" s="471"/>
      <c r="I38" s="1585"/>
      <c r="J38" s="1586"/>
    </row>
    <row r="39" spans="2:10" ht="18" customHeight="1">
      <c r="B39" s="533" t="s">
        <v>780</v>
      </c>
      <c r="C39" s="1594" t="s">
        <v>507</v>
      </c>
      <c r="D39" s="1595"/>
      <c r="E39" s="1589" t="s">
        <v>1044</v>
      </c>
      <c r="F39" s="1590"/>
      <c r="G39" s="446" t="s">
        <v>1044</v>
      </c>
      <c r="H39" s="471"/>
      <c r="I39" s="1585" t="s">
        <v>508</v>
      </c>
      <c r="J39" s="1586"/>
    </row>
    <row r="40" spans="2:10" ht="18" customHeight="1">
      <c r="B40" s="533" t="s">
        <v>781</v>
      </c>
      <c r="C40" s="1507" t="s">
        <v>505</v>
      </c>
      <c r="D40" s="1508"/>
      <c r="E40" s="1509" t="s">
        <v>1045</v>
      </c>
      <c r="F40" s="1510"/>
      <c r="G40" s="467" t="s">
        <v>1045</v>
      </c>
      <c r="H40" s="468"/>
      <c r="I40" s="1596"/>
      <c r="J40" s="1597"/>
    </row>
    <row r="41" spans="2:10" ht="18" customHeight="1">
      <c r="B41" s="533" t="s">
        <v>782</v>
      </c>
      <c r="C41" s="1507" t="s">
        <v>506</v>
      </c>
      <c r="D41" s="1508"/>
      <c r="E41" s="1509" t="s">
        <v>1046</v>
      </c>
      <c r="F41" s="1510"/>
      <c r="G41" s="467" t="s">
        <v>1033</v>
      </c>
      <c r="H41" s="468"/>
      <c r="I41" s="1495" t="s">
        <v>1047</v>
      </c>
      <c r="J41" s="1496"/>
    </row>
    <row r="42" spans="2:10" ht="18" customHeight="1">
      <c r="B42" s="827" t="s">
        <v>776</v>
      </c>
      <c r="C42" s="1511" t="s">
        <v>27</v>
      </c>
      <c r="D42" s="1512"/>
      <c r="E42" s="1509" t="s">
        <v>1033</v>
      </c>
      <c r="F42" s="1510"/>
      <c r="G42" s="467" t="s">
        <v>1033</v>
      </c>
      <c r="H42" s="468"/>
      <c r="I42" s="1612" t="s">
        <v>1048</v>
      </c>
      <c r="J42" s="1613"/>
    </row>
    <row r="43" spans="2:10" ht="18" customHeight="1">
      <c r="B43" s="533" t="s">
        <v>783</v>
      </c>
      <c r="C43" s="1513" t="s">
        <v>23</v>
      </c>
      <c r="D43" s="1514"/>
      <c r="E43" s="1515" t="s">
        <v>1033</v>
      </c>
      <c r="F43" s="1516"/>
      <c r="G43" s="451" t="s">
        <v>1049</v>
      </c>
      <c r="H43" s="472"/>
      <c r="I43" s="1490" t="s">
        <v>665</v>
      </c>
      <c r="J43" s="1491"/>
    </row>
    <row r="44" spans="2:10" ht="18" customHeight="1">
      <c r="B44" s="787" t="s">
        <v>784</v>
      </c>
      <c r="C44" s="1513"/>
      <c r="D44" s="1514"/>
      <c r="E44" s="1513"/>
      <c r="F44" s="1514"/>
      <c r="G44" s="451"/>
      <c r="H44" s="473"/>
      <c r="I44" s="1490" t="s">
        <v>1050</v>
      </c>
      <c r="J44" s="1517"/>
    </row>
    <row r="45" spans="2:10" ht="18" customHeight="1" thickBot="1">
      <c r="B45" s="533"/>
      <c r="C45" s="1505"/>
      <c r="D45" s="1506"/>
      <c r="E45" s="1505"/>
      <c r="F45" s="1506"/>
      <c r="G45" s="451"/>
      <c r="H45" s="474"/>
      <c r="I45" s="1518" t="s">
        <v>667</v>
      </c>
      <c r="J45" s="1519"/>
    </row>
    <row r="46" spans="2:10" ht="18" customHeight="1" thickTop="1" thickBot="1">
      <c r="B46" s="459"/>
      <c r="C46" s="1499" t="s">
        <v>668</v>
      </c>
      <c r="D46" s="1500"/>
      <c r="E46" s="1501" t="s">
        <v>1051</v>
      </c>
      <c r="F46" s="1502"/>
      <c r="G46" s="475" t="s">
        <v>1051</v>
      </c>
      <c r="H46" s="476"/>
      <c r="I46" s="1520" t="s">
        <v>669</v>
      </c>
      <c r="J46" s="1484"/>
    </row>
    <row r="47" spans="2:10" ht="18" customHeight="1" thickTop="1">
      <c r="B47" s="458"/>
      <c r="C47" s="1503" t="s">
        <v>56</v>
      </c>
      <c r="D47" s="1503"/>
      <c r="E47" s="1504" t="s">
        <v>1033</v>
      </c>
      <c r="F47" s="1504"/>
      <c r="G47" s="786" t="s">
        <v>1051</v>
      </c>
      <c r="H47" s="466"/>
      <c r="I47" s="1521" t="s">
        <v>670</v>
      </c>
      <c r="J47" s="1498"/>
    </row>
    <row r="48" spans="2:10" ht="18" customHeight="1">
      <c r="B48" s="458"/>
      <c r="C48" s="1485"/>
      <c r="D48" s="1486"/>
      <c r="E48" s="1486"/>
      <c r="F48" s="1486"/>
      <c r="G48" s="1486"/>
      <c r="H48" s="477" t="s">
        <v>1052</v>
      </c>
      <c r="I48" s="1488" t="s">
        <v>1053</v>
      </c>
      <c r="J48" s="1491"/>
    </row>
    <row r="49" spans="2:10" ht="18" customHeight="1">
      <c r="B49" s="458"/>
      <c r="C49" s="1487"/>
      <c r="D49" s="1488"/>
      <c r="E49" s="1488"/>
      <c r="F49" s="1488"/>
      <c r="G49" s="1488"/>
      <c r="H49" s="478" t="s">
        <v>1054</v>
      </c>
      <c r="I49" s="1492" t="s">
        <v>1055</v>
      </c>
      <c r="J49" s="1493"/>
    </row>
    <row r="50" spans="2:10" ht="18" customHeight="1">
      <c r="B50" s="458"/>
      <c r="C50" s="1490" t="s">
        <v>1056</v>
      </c>
      <c r="D50" s="1488"/>
      <c r="E50" s="1488"/>
      <c r="F50" s="1488"/>
      <c r="G50" s="1488"/>
      <c r="H50" s="478" t="s">
        <v>1057</v>
      </c>
      <c r="I50" s="1488" t="s">
        <v>1058</v>
      </c>
      <c r="J50" s="1491"/>
    </row>
    <row r="51" spans="2:10" ht="18" customHeight="1">
      <c r="B51" s="458"/>
      <c r="C51" s="1487"/>
      <c r="D51" s="1488"/>
      <c r="E51" s="1488"/>
      <c r="F51" s="1488"/>
      <c r="G51" s="1488"/>
      <c r="H51" s="478" t="s">
        <v>1054</v>
      </c>
      <c r="I51" s="1492" t="s">
        <v>1059</v>
      </c>
      <c r="J51" s="1493"/>
    </row>
    <row r="52" spans="2:10" ht="18" customHeight="1">
      <c r="B52" s="439"/>
      <c r="C52" s="1494" t="s">
        <v>1060</v>
      </c>
      <c r="D52" s="1483"/>
      <c r="E52" s="1483"/>
      <c r="F52" s="1483"/>
      <c r="G52" s="1483"/>
      <c r="H52" s="479" t="s">
        <v>1061</v>
      </c>
      <c r="I52" s="1610" t="s">
        <v>1062</v>
      </c>
      <c r="J52" s="1611"/>
    </row>
    <row r="53" spans="2:10">
      <c r="C53" s="1489" t="s">
        <v>1194</v>
      </c>
      <c r="D53" s="1489"/>
      <c r="E53" s="1489"/>
      <c r="F53" s="1489"/>
      <c r="G53" s="1489"/>
      <c r="H53" s="1489"/>
      <c r="I53" s="1489"/>
      <c r="J53" s="1489"/>
    </row>
    <row r="54" spans="2:10" s="484" customFormat="1">
      <c r="C54" s="534" t="s">
        <v>1191</v>
      </c>
      <c r="D54" s="534"/>
      <c r="I54" s="150"/>
      <c r="J54" s="150"/>
    </row>
    <row r="55" spans="2:10" s="484" customFormat="1">
      <c r="C55" s="534" t="s">
        <v>1192</v>
      </c>
      <c r="D55" s="534"/>
    </row>
    <row r="56" spans="2:10" s="484" customFormat="1">
      <c r="C56" s="383" t="s">
        <v>785</v>
      </c>
      <c r="D56" s="149"/>
    </row>
  </sheetData>
  <mergeCells count="125">
    <mergeCell ref="B1:J1"/>
    <mergeCell ref="B2:J2"/>
    <mergeCell ref="C3:J3"/>
    <mergeCell ref="C4:E5"/>
    <mergeCell ref="F4:H5"/>
    <mergeCell ref="I4:J4"/>
    <mergeCell ref="C9:E9"/>
    <mergeCell ref="F9:H9"/>
    <mergeCell ref="C10:E10"/>
    <mergeCell ref="F10:H10"/>
    <mergeCell ref="C11:E11"/>
    <mergeCell ref="F11:H11"/>
    <mergeCell ref="C6:E6"/>
    <mergeCell ref="F6:H6"/>
    <mergeCell ref="C7:E7"/>
    <mergeCell ref="F7:H7"/>
    <mergeCell ref="C8:E8"/>
    <mergeCell ref="F8:H8"/>
    <mergeCell ref="D15:E15"/>
    <mergeCell ref="F15:H15"/>
    <mergeCell ref="D16:E16"/>
    <mergeCell ref="F16:H16"/>
    <mergeCell ref="D17:E17"/>
    <mergeCell ref="F17:H17"/>
    <mergeCell ref="C12:E12"/>
    <mergeCell ref="F12:H12"/>
    <mergeCell ref="D13:E13"/>
    <mergeCell ref="F13:H13"/>
    <mergeCell ref="D14:E14"/>
    <mergeCell ref="F14:H14"/>
    <mergeCell ref="D21:E21"/>
    <mergeCell ref="F21:H21"/>
    <mergeCell ref="C22:D23"/>
    <mergeCell ref="E22:G22"/>
    <mergeCell ref="I22:J23"/>
    <mergeCell ref="E23:F23"/>
    <mergeCell ref="D18:E18"/>
    <mergeCell ref="F18:H18"/>
    <mergeCell ref="D19:E19"/>
    <mergeCell ref="F19:H19"/>
    <mergeCell ref="D20:E20"/>
    <mergeCell ref="F20:H20"/>
    <mergeCell ref="C26:D26"/>
    <mergeCell ref="E26:F26"/>
    <mergeCell ref="I26:J26"/>
    <mergeCell ref="C27:D27"/>
    <mergeCell ref="E27:F27"/>
    <mergeCell ref="I27:J27"/>
    <mergeCell ref="C24:D24"/>
    <mergeCell ref="E24:F24"/>
    <mergeCell ref="I24:J24"/>
    <mergeCell ref="C25:D25"/>
    <mergeCell ref="E25:F25"/>
    <mergeCell ref="I25:J25"/>
    <mergeCell ref="C30:D30"/>
    <mergeCell ref="E30:F30"/>
    <mergeCell ref="I30:J30"/>
    <mergeCell ref="C31:D31"/>
    <mergeCell ref="E31:F31"/>
    <mergeCell ref="I31:J31"/>
    <mergeCell ref="C28:D28"/>
    <mergeCell ref="E28:F28"/>
    <mergeCell ref="I28:J28"/>
    <mergeCell ref="C29:D29"/>
    <mergeCell ref="E29:F29"/>
    <mergeCell ref="I29:J29"/>
    <mergeCell ref="C34:D34"/>
    <mergeCell ref="E34:F34"/>
    <mergeCell ref="I34:J34"/>
    <mergeCell ref="C35:D35"/>
    <mergeCell ref="E35:F35"/>
    <mergeCell ref="I35:J35"/>
    <mergeCell ref="C32:D32"/>
    <mergeCell ref="E32:F32"/>
    <mergeCell ref="I32:J32"/>
    <mergeCell ref="C33:D33"/>
    <mergeCell ref="E33:F33"/>
    <mergeCell ref="I33:J33"/>
    <mergeCell ref="C38:D38"/>
    <mergeCell ref="E38:F38"/>
    <mergeCell ref="I38:J38"/>
    <mergeCell ref="C39:D39"/>
    <mergeCell ref="E39:F39"/>
    <mergeCell ref="I39:J39"/>
    <mergeCell ref="C36:D36"/>
    <mergeCell ref="E36:F36"/>
    <mergeCell ref="I36:J36"/>
    <mergeCell ref="C37:D37"/>
    <mergeCell ref="E37:F37"/>
    <mergeCell ref="I37:J37"/>
    <mergeCell ref="C42:D42"/>
    <mergeCell ref="E42:F42"/>
    <mergeCell ref="I42:J42"/>
    <mergeCell ref="C43:D43"/>
    <mergeCell ref="E43:F43"/>
    <mergeCell ref="I43:J43"/>
    <mergeCell ref="C40:D40"/>
    <mergeCell ref="E40:F40"/>
    <mergeCell ref="I40:J40"/>
    <mergeCell ref="C41:D41"/>
    <mergeCell ref="E41:F41"/>
    <mergeCell ref="I41:J41"/>
    <mergeCell ref="C46:D46"/>
    <mergeCell ref="E46:F46"/>
    <mergeCell ref="I46:J46"/>
    <mergeCell ref="C47:D47"/>
    <mergeCell ref="E47:F47"/>
    <mergeCell ref="I47:J47"/>
    <mergeCell ref="C44:D44"/>
    <mergeCell ref="E44:F44"/>
    <mergeCell ref="I44:J44"/>
    <mergeCell ref="C45:D45"/>
    <mergeCell ref="E45:F45"/>
    <mergeCell ref="I45:J45"/>
    <mergeCell ref="C51:G51"/>
    <mergeCell ref="I51:J51"/>
    <mergeCell ref="C52:G52"/>
    <mergeCell ref="I52:J52"/>
    <mergeCell ref="C53:J53"/>
    <mergeCell ref="C48:G48"/>
    <mergeCell ref="I48:J48"/>
    <mergeCell ref="C49:G49"/>
    <mergeCell ref="I49:J49"/>
    <mergeCell ref="C50:G50"/>
    <mergeCell ref="I50:J50"/>
  </mergeCells>
  <phoneticPr fontId="2"/>
  <printOptions horizontalCentered="1"/>
  <pageMargins left="0.78740157480314965" right="0.78740157480314965" top="0.98425196850393704" bottom="0.78740157480314965" header="0.51181102362204722" footer="0.51181102362204722"/>
  <pageSetup paperSize="9" scale="78"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M36"/>
  <sheetViews>
    <sheetView view="pageBreakPreview" zoomScaleNormal="100" zoomScaleSheetLayoutView="100" workbookViewId="0">
      <selection activeCell="B2" sqref="B2"/>
    </sheetView>
  </sheetViews>
  <sheetFormatPr defaultColWidth="9.125" defaultRowHeight="13.5"/>
  <cols>
    <col min="1" max="1" width="0.875" style="37" customWidth="1"/>
    <col min="2" max="3" width="9.125" style="37" customWidth="1"/>
    <col min="4" max="11" width="8.375" style="37" customWidth="1"/>
    <col min="12" max="12" width="0.875" style="37" customWidth="1"/>
    <col min="13" max="16384" width="9.125" style="37"/>
  </cols>
  <sheetData>
    <row r="1" spans="2:13" s="29" customFormat="1">
      <c r="B1" s="29" t="s">
        <v>125</v>
      </c>
    </row>
    <row r="3" spans="2:13" s="29" customFormat="1" ht="18" customHeight="1">
      <c r="B3" s="35" t="s">
        <v>88</v>
      </c>
      <c r="C3" s="65" t="s">
        <v>132</v>
      </c>
      <c r="D3" s="66"/>
      <c r="E3" s="66"/>
      <c r="F3" s="66"/>
      <c r="G3" s="66"/>
      <c r="H3" s="66"/>
      <c r="I3" s="66"/>
      <c r="J3" s="66"/>
      <c r="K3" s="67"/>
    </row>
    <row r="4" spans="2:13" s="29" customFormat="1" ht="18" customHeight="1">
      <c r="B4" s="54"/>
      <c r="C4" s="68" t="s">
        <v>89</v>
      </c>
      <c r="D4" s="69"/>
      <c r="E4" s="69"/>
      <c r="F4" s="69"/>
      <c r="G4" s="69"/>
      <c r="H4" s="69"/>
      <c r="I4" s="69"/>
      <c r="J4" s="69"/>
      <c r="K4" s="70"/>
    </row>
    <row r="5" spans="2:13" s="29" customFormat="1" ht="18" customHeight="1">
      <c r="B5" s="54"/>
      <c r="C5" s="386"/>
      <c r="D5" s="1644" t="s">
        <v>586</v>
      </c>
      <c r="E5" s="1645"/>
      <c r="F5" s="1645"/>
      <c r="G5" s="1646"/>
      <c r="H5" s="1647" t="s">
        <v>587</v>
      </c>
      <c r="I5" s="1645"/>
      <c r="J5" s="1645"/>
      <c r="K5" s="1646"/>
      <c r="M5" s="270" t="s">
        <v>1195</v>
      </c>
    </row>
    <row r="6" spans="2:13" ht="18" customHeight="1">
      <c r="B6" s="54"/>
      <c r="C6" s="40" t="s">
        <v>128</v>
      </c>
      <c r="D6" s="1352"/>
      <c r="E6" s="1642"/>
      <c r="F6" s="1642"/>
      <c r="G6" s="1643"/>
      <c r="H6" s="1353"/>
      <c r="I6" s="1642"/>
      <c r="J6" s="1642"/>
      <c r="K6" s="1643"/>
    </row>
    <row r="7" spans="2:13" ht="18" customHeight="1">
      <c r="B7" s="38"/>
      <c r="C7" s="40" t="s">
        <v>129</v>
      </c>
      <c r="D7" s="1352"/>
      <c r="E7" s="1642"/>
      <c r="F7" s="1642"/>
      <c r="G7" s="1643"/>
      <c r="H7" s="1353"/>
      <c r="I7" s="1642"/>
      <c r="J7" s="1642"/>
      <c r="K7" s="1643"/>
    </row>
    <row r="8" spans="2:13" ht="9.9499999999999993" customHeight="1">
      <c r="B8" s="38"/>
      <c r="C8" s="48"/>
      <c r="D8" s="45"/>
      <c r="E8" s="45"/>
      <c r="F8" s="45"/>
      <c r="G8" s="45"/>
      <c r="H8" s="45"/>
      <c r="I8" s="45"/>
      <c r="J8" s="45"/>
      <c r="K8" s="46"/>
    </row>
    <row r="9" spans="2:13" ht="18" customHeight="1">
      <c r="B9" s="38"/>
      <c r="C9" s="268" t="s">
        <v>1063</v>
      </c>
      <c r="D9" s="45"/>
      <c r="E9" s="45"/>
      <c r="F9" s="45"/>
      <c r="G9" s="45"/>
      <c r="H9" s="45"/>
      <c r="I9" s="45"/>
      <c r="J9" s="45"/>
      <c r="K9" s="46"/>
    </row>
    <row r="10" spans="2:13" ht="18" customHeight="1">
      <c r="B10" s="38"/>
      <c r="C10" s="1636"/>
      <c r="D10" s="1637"/>
      <c r="E10" s="1637"/>
      <c r="F10" s="1637"/>
      <c r="G10" s="1637"/>
      <c r="H10" s="1637"/>
      <c r="I10" s="1637"/>
      <c r="J10" s="1637"/>
      <c r="K10" s="1638"/>
    </row>
    <row r="11" spans="2:13" ht="18" customHeight="1">
      <c r="B11" s="38"/>
      <c r="C11" s="1636"/>
      <c r="D11" s="1637"/>
      <c r="E11" s="1637"/>
      <c r="F11" s="1637"/>
      <c r="G11" s="1637"/>
      <c r="H11" s="1637"/>
      <c r="I11" s="1637"/>
      <c r="J11" s="1637"/>
      <c r="K11" s="1638"/>
    </row>
    <row r="12" spans="2:13" ht="18" customHeight="1">
      <c r="B12" s="38"/>
      <c r="C12" s="1636"/>
      <c r="D12" s="1637"/>
      <c r="E12" s="1637"/>
      <c r="F12" s="1637"/>
      <c r="G12" s="1637"/>
      <c r="H12" s="1637"/>
      <c r="I12" s="1637"/>
      <c r="J12" s="1637"/>
      <c r="K12" s="1638"/>
    </row>
    <row r="13" spans="2:13" ht="18" customHeight="1">
      <c r="B13" s="38"/>
      <c r="C13" s="1636"/>
      <c r="D13" s="1637"/>
      <c r="E13" s="1637"/>
      <c r="F13" s="1637"/>
      <c r="G13" s="1637"/>
      <c r="H13" s="1637"/>
      <c r="I13" s="1637"/>
      <c r="J13" s="1637"/>
      <c r="K13" s="1638"/>
    </row>
    <row r="14" spans="2:13" ht="9.9499999999999993" customHeight="1">
      <c r="B14" s="38"/>
      <c r="C14" s="51"/>
      <c r="D14" s="49"/>
      <c r="E14" s="49"/>
      <c r="F14" s="49"/>
      <c r="G14" s="49"/>
      <c r="H14" s="49"/>
      <c r="I14" s="49"/>
      <c r="J14" s="49"/>
      <c r="K14" s="50"/>
    </row>
    <row r="15" spans="2:13" ht="18" customHeight="1">
      <c r="B15" s="58"/>
      <c r="C15" s="268" t="s">
        <v>514</v>
      </c>
      <c r="D15" s="45"/>
      <c r="E15" s="45"/>
      <c r="F15" s="45"/>
      <c r="G15" s="45"/>
      <c r="H15" s="45"/>
      <c r="I15" s="45"/>
      <c r="J15" s="45"/>
      <c r="K15" s="46"/>
    </row>
    <row r="16" spans="2:13" s="29" customFormat="1" ht="18" customHeight="1">
      <c r="B16" s="58"/>
      <c r="C16" s="268" t="s">
        <v>511</v>
      </c>
      <c r="D16" s="69"/>
      <c r="E16" s="69"/>
      <c r="F16" s="69"/>
      <c r="G16" s="69"/>
      <c r="H16" s="69"/>
      <c r="I16" s="69"/>
      <c r="J16" s="69"/>
      <c r="K16" s="70"/>
    </row>
    <row r="17" spans="2:11" s="29" customFormat="1" ht="18" customHeight="1">
      <c r="B17" s="58"/>
      <c r="C17" s="268"/>
      <c r="D17" s="269" t="s">
        <v>512</v>
      </c>
      <c r="E17" s="69"/>
      <c r="F17" s="69"/>
      <c r="G17" s="269" t="s">
        <v>513</v>
      </c>
      <c r="H17" s="69"/>
      <c r="I17" s="69"/>
      <c r="J17" s="69"/>
      <c r="K17" s="70"/>
    </row>
    <row r="18" spans="2:11" s="29" customFormat="1" ht="9" customHeight="1">
      <c r="B18" s="58"/>
      <c r="C18" s="268"/>
      <c r="D18" s="269"/>
      <c r="E18" s="69"/>
      <c r="F18" s="69"/>
      <c r="G18" s="269"/>
      <c r="H18" s="69"/>
      <c r="I18" s="69"/>
      <c r="J18" s="69"/>
      <c r="K18" s="70"/>
    </row>
    <row r="19" spans="2:11" s="29" customFormat="1" ht="18" customHeight="1">
      <c r="B19" s="58"/>
      <c r="C19" s="268" t="s">
        <v>735</v>
      </c>
      <c r="D19" s="69"/>
      <c r="E19" s="69"/>
      <c r="F19" s="69"/>
      <c r="G19" s="69"/>
      <c r="H19" s="69"/>
      <c r="I19" s="69"/>
      <c r="J19" s="69"/>
      <c r="K19" s="70"/>
    </row>
    <row r="20" spans="2:11" s="29" customFormat="1" ht="18" customHeight="1">
      <c r="B20" s="54"/>
      <c r="C20" s="1639"/>
      <c r="D20" s="1640"/>
      <c r="E20" s="1640"/>
      <c r="F20" s="1640"/>
      <c r="G20" s="1640"/>
      <c r="H20" s="1640"/>
      <c r="I20" s="1640"/>
      <c r="J20" s="1640"/>
      <c r="K20" s="1641"/>
    </row>
    <row r="21" spans="2:11" s="29" customFormat="1" ht="18" customHeight="1">
      <c r="B21" s="54"/>
      <c r="C21" s="1639"/>
      <c r="D21" s="1640"/>
      <c r="E21" s="1640"/>
      <c r="F21" s="1640"/>
      <c r="G21" s="1640"/>
      <c r="H21" s="1640"/>
      <c r="I21" s="1640"/>
      <c r="J21" s="1640"/>
      <c r="K21" s="1641"/>
    </row>
    <row r="22" spans="2:11" s="29" customFormat="1" ht="18" customHeight="1">
      <c r="B22" s="54"/>
      <c r="C22" s="1639"/>
      <c r="D22" s="1640"/>
      <c r="E22" s="1640"/>
      <c r="F22" s="1640"/>
      <c r="G22" s="1640"/>
      <c r="H22" s="1640"/>
      <c r="I22" s="1640"/>
      <c r="J22" s="1640"/>
      <c r="K22" s="1641"/>
    </row>
    <row r="23" spans="2:11" s="29" customFormat="1" ht="9.9499999999999993" customHeight="1">
      <c r="B23" s="54"/>
      <c r="C23" s="68"/>
      <c r="D23" s="69"/>
      <c r="E23" s="69"/>
      <c r="F23" s="69"/>
      <c r="G23" s="69"/>
      <c r="H23" s="69"/>
      <c r="I23" s="69"/>
      <c r="J23" s="69"/>
      <c r="K23" s="70"/>
    </row>
    <row r="24" spans="2:11" ht="18" customHeight="1">
      <c r="B24" s="38"/>
      <c r="C24" s="268" t="s">
        <v>588</v>
      </c>
      <c r="D24" s="45"/>
      <c r="E24" s="45"/>
      <c r="F24" s="45"/>
      <c r="G24" s="45"/>
      <c r="H24" s="45"/>
      <c r="I24" s="45"/>
      <c r="J24" s="45"/>
      <c r="K24" s="46"/>
    </row>
    <row r="25" spans="2:11" ht="18" customHeight="1">
      <c r="B25" s="38"/>
      <c r="C25" s="40" t="s">
        <v>130</v>
      </c>
      <c r="D25" s="1633"/>
      <c r="E25" s="1634"/>
      <c r="F25" s="1634"/>
      <c r="G25" s="1634"/>
      <c r="H25" s="1634"/>
      <c r="I25" s="1634"/>
      <c r="J25" s="1634"/>
      <c r="K25" s="1635"/>
    </row>
    <row r="26" spans="2:11" ht="18" customHeight="1">
      <c r="B26" s="38"/>
      <c r="C26" s="40" t="s">
        <v>131</v>
      </c>
      <c r="D26" s="1633"/>
      <c r="E26" s="1634"/>
      <c r="F26" s="1634"/>
      <c r="G26" s="1634"/>
      <c r="H26" s="1634"/>
      <c r="I26" s="1634"/>
      <c r="J26" s="1634"/>
      <c r="K26" s="1635"/>
    </row>
    <row r="27" spans="2:11" ht="9.9499999999999993" customHeight="1">
      <c r="B27" s="38"/>
      <c r="C27" s="34"/>
      <c r="D27" s="49"/>
      <c r="E27" s="49"/>
      <c r="F27" s="49"/>
      <c r="G27" s="49"/>
      <c r="H27" s="49"/>
      <c r="I27" s="49"/>
      <c r="J27" s="49"/>
      <c r="K27" s="50"/>
    </row>
    <row r="28" spans="2:11" s="29" customFormat="1" ht="18" customHeight="1">
      <c r="B28" s="54"/>
      <c r="C28" s="1630"/>
      <c r="D28" s="1631"/>
      <c r="E28" s="1631"/>
      <c r="F28" s="1631"/>
      <c r="G28" s="1631"/>
      <c r="H28" s="1631"/>
      <c r="I28" s="1631"/>
      <c r="J28" s="1631"/>
      <c r="K28" s="1632"/>
    </row>
    <row r="29" spans="2:11" s="29" customFormat="1" ht="18" customHeight="1">
      <c r="B29" s="54"/>
      <c r="C29" s="1630"/>
      <c r="D29" s="1631"/>
      <c r="E29" s="1631"/>
      <c r="F29" s="1631"/>
      <c r="G29" s="1631"/>
      <c r="H29" s="1631"/>
      <c r="I29" s="1631"/>
      <c r="J29" s="1631"/>
      <c r="K29" s="1632"/>
    </row>
    <row r="30" spans="2:11" s="29" customFormat="1" ht="18" customHeight="1">
      <c r="B30" s="54"/>
      <c r="C30" s="1630"/>
      <c r="D30" s="1631"/>
      <c r="E30" s="1631"/>
      <c r="F30" s="1631"/>
      <c r="G30" s="1631"/>
      <c r="H30" s="1631"/>
      <c r="I30" s="1631"/>
      <c r="J30" s="1631"/>
      <c r="K30" s="1632"/>
    </row>
    <row r="31" spans="2:11" ht="18" customHeight="1">
      <c r="B31" s="71" t="s">
        <v>119</v>
      </c>
      <c r="C31" s="388" t="s">
        <v>1196</v>
      </c>
      <c r="D31" s="30"/>
      <c r="E31" s="30"/>
      <c r="F31" s="30"/>
      <c r="G31" s="30"/>
      <c r="H31" s="30"/>
      <c r="I31" s="30"/>
      <c r="J31" s="30"/>
      <c r="K31" s="31"/>
    </row>
    <row r="32" spans="2:11" ht="20.25" customHeight="1">
      <c r="B32" s="38" t="s">
        <v>118</v>
      </c>
      <c r="C32" s="1624"/>
      <c r="D32" s="1625"/>
      <c r="E32" s="1625"/>
      <c r="F32" s="1625"/>
      <c r="G32" s="1625"/>
      <c r="H32" s="1625"/>
      <c r="I32" s="1625"/>
      <c r="J32" s="1625"/>
      <c r="K32" s="1626"/>
    </row>
    <row r="33" spans="2:11" ht="18" customHeight="1">
      <c r="B33" s="38"/>
      <c r="C33" s="1624"/>
      <c r="D33" s="1625"/>
      <c r="E33" s="1625"/>
      <c r="F33" s="1625"/>
      <c r="G33" s="1625"/>
      <c r="H33" s="1625"/>
      <c r="I33" s="1625"/>
      <c r="J33" s="1625"/>
      <c r="K33" s="1626"/>
    </row>
    <row r="34" spans="2:11" ht="18" customHeight="1">
      <c r="B34" s="38"/>
      <c r="C34" s="1624"/>
      <c r="D34" s="1625"/>
      <c r="E34" s="1625"/>
      <c r="F34" s="1625"/>
      <c r="G34" s="1625"/>
      <c r="H34" s="1625"/>
      <c r="I34" s="1625"/>
      <c r="J34" s="1625"/>
      <c r="K34" s="1626"/>
    </row>
    <row r="35" spans="2:11" ht="18" customHeight="1">
      <c r="B35" s="38"/>
      <c r="C35" s="1624"/>
      <c r="D35" s="1625"/>
      <c r="E35" s="1625"/>
      <c r="F35" s="1625"/>
      <c r="G35" s="1625"/>
      <c r="H35" s="1625"/>
      <c r="I35" s="1625"/>
      <c r="J35" s="1625"/>
      <c r="K35" s="1626"/>
    </row>
    <row r="36" spans="2:11" ht="18" customHeight="1">
      <c r="B36" s="64"/>
      <c r="C36" s="1627"/>
      <c r="D36" s="1628"/>
      <c r="E36" s="1628"/>
      <c r="F36" s="1628"/>
      <c r="G36" s="1628"/>
      <c r="H36" s="1628"/>
      <c r="I36" s="1628"/>
      <c r="J36" s="1628"/>
      <c r="K36" s="1629"/>
    </row>
  </sheetData>
  <mergeCells count="12">
    <mergeCell ref="D6:G6"/>
    <mergeCell ref="H6:K6"/>
    <mergeCell ref="D7:G7"/>
    <mergeCell ref="H7:K7"/>
    <mergeCell ref="D5:G5"/>
    <mergeCell ref="H5:K5"/>
    <mergeCell ref="C32:K36"/>
    <mergeCell ref="C28:K30"/>
    <mergeCell ref="D25:K25"/>
    <mergeCell ref="D26:K26"/>
    <mergeCell ref="C10:K13"/>
    <mergeCell ref="C20:K22"/>
  </mergeCells>
  <phoneticPr fontId="2"/>
  <printOptions horizontalCentered="1"/>
  <pageMargins left="0.78740157480314965" right="0.78740157480314965" top="0.98425196850393704" bottom="0.27559055118110237" header="0.51181102362204722" footer="0.19685039370078741"/>
  <pageSetup paperSize="9" scale="93"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5"/>
  <sheetViews>
    <sheetView view="pageBreakPreview" zoomScaleNormal="100" zoomScaleSheetLayoutView="100" workbookViewId="0">
      <selection activeCell="B2" sqref="B2"/>
    </sheetView>
  </sheetViews>
  <sheetFormatPr defaultColWidth="9.125" defaultRowHeight="13.5"/>
  <cols>
    <col min="1" max="1" width="0.875" style="37" customWidth="1"/>
    <col min="2" max="3" width="9.125" style="37" customWidth="1"/>
    <col min="4" max="11" width="8.375" style="37" customWidth="1"/>
    <col min="12" max="12" width="0.875" style="37" customWidth="1"/>
    <col min="13" max="16384" width="9.125" style="37"/>
  </cols>
  <sheetData>
    <row r="1" spans="2:11" s="29" customFormat="1">
      <c r="B1" s="29" t="s">
        <v>126</v>
      </c>
    </row>
    <row r="3" spans="2:11" s="29" customFormat="1" ht="18" customHeight="1">
      <c r="B3" s="35" t="s">
        <v>85</v>
      </c>
      <c r="C3" s="528" t="s">
        <v>736</v>
      </c>
      <c r="D3" s="52"/>
      <c r="E3" s="52"/>
      <c r="F3" s="52"/>
      <c r="G3" s="52"/>
      <c r="H3" s="52"/>
      <c r="I3" s="52"/>
      <c r="J3" s="52"/>
      <c r="K3" s="53"/>
    </row>
    <row r="4" spans="2:11" s="29" customFormat="1" ht="18" customHeight="1">
      <c r="B4" s="54"/>
      <c r="C4" s="1654"/>
      <c r="D4" s="1655"/>
      <c r="E4" s="1655"/>
      <c r="F4" s="1655"/>
      <c r="G4" s="1655"/>
      <c r="H4" s="1655"/>
      <c r="I4" s="1655"/>
      <c r="J4" s="1655"/>
      <c r="K4" s="1656"/>
    </row>
    <row r="5" spans="2:11" s="29" customFormat="1" ht="18" customHeight="1">
      <c r="B5" s="54"/>
      <c r="C5" s="1654"/>
      <c r="D5" s="1655"/>
      <c r="E5" s="1655"/>
      <c r="F5" s="1655"/>
      <c r="G5" s="1655"/>
      <c r="H5" s="1655"/>
      <c r="I5" s="1655"/>
      <c r="J5" s="1655"/>
      <c r="K5" s="1656"/>
    </row>
    <row r="6" spans="2:11" s="29" customFormat="1" ht="18" customHeight="1">
      <c r="B6" s="54"/>
      <c r="C6" s="1654"/>
      <c r="D6" s="1655"/>
      <c r="E6" s="1655"/>
      <c r="F6" s="1655"/>
      <c r="G6" s="1655"/>
      <c r="H6" s="1655"/>
      <c r="I6" s="1655"/>
      <c r="J6" s="1655"/>
      <c r="K6" s="1656"/>
    </row>
    <row r="7" spans="2:11" s="29" customFormat="1" ht="18" customHeight="1">
      <c r="B7" s="54"/>
      <c r="C7" s="1654"/>
      <c r="D7" s="1655"/>
      <c r="E7" s="1655"/>
      <c r="F7" s="1655"/>
      <c r="G7" s="1655"/>
      <c r="H7" s="1655"/>
      <c r="I7" s="1655"/>
      <c r="J7" s="1655"/>
      <c r="K7" s="1656"/>
    </row>
    <row r="8" spans="2:11" s="29" customFormat="1" ht="18" customHeight="1">
      <c r="B8" s="54"/>
      <c r="C8" s="1654"/>
      <c r="D8" s="1655"/>
      <c r="E8" s="1655"/>
      <c r="F8" s="1655"/>
      <c r="G8" s="1655"/>
      <c r="H8" s="1655"/>
      <c r="I8" s="1655"/>
      <c r="J8" s="1655"/>
      <c r="K8" s="1656"/>
    </row>
    <row r="9" spans="2:11" s="29" customFormat="1" ht="9.9499999999999993" customHeight="1">
      <c r="B9" s="54"/>
      <c r="C9" s="55"/>
      <c r="D9" s="56"/>
      <c r="E9" s="56"/>
      <c r="F9" s="56"/>
      <c r="G9" s="56"/>
      <c r="H9" s="56"/>
      <c r="I9" s="56"/>
      <c r="J9" s="56"/>
      <c r="K9" s="57"/>
    </row>
    <row r="10" spans="2:11" s="29" customFormat="1" ht="18" customHeight="1">
      <c r="B10" s="54"/>
      <c r="C10" s="529" t="s">
        <v>1197</v>
      </c>
      <c r="D10" s="56"/>
      <c r="E10" s="56"/>
      <c r="F10" s="56"/>
      <c r="G10" s="56"/>
      <c r="H10" s="56"/>
      <c r="I10" s="56"/>
      <c r="J10" s="56"/>
      <c r="K10" s="57"/>
    </row>
    <row r="11" spans="2:11" ht="18" customHeight="1">
      <c r="B11" s="58"/>
      <c r="C11" s="1636"/>
      <c r="D11" s="1648"/>
      <c r="E11" s="1648"/>
      <c r="F11" s="1648"/>
      <c r="G11" s="1648"/>
      <c r="H11" s="1648"/>
      <c r="I11" s="1648"/>
      <c r="J11" s="1648"/>
      <c r="K11" s="1638"/>
    </row>
    <row r="12" spans="2:11" ht="18" customHeight="1">
      <c r="B12" s="38"/>
      <c r="C12" s="1636"/>
      <c r="D12" s="1648"/>
      <c r="E12" s="1648"/>
      <c r="F12" s="1648"/>
      <c r="G12" s="1648"/>
      <c r="H12" s="1648"/>
      <c r="I12" s="1648"/>
      <c r="J12" s="1648"/>
      <c r="K12" s="1638"/>
    </row>
    <row r="13" spans="2:11" ht="18" customHeight="1">
      <c r="B13" s="38"/>
      <c r="C13" s="1636"/>
      <c r="D13" s="1648"/>
      <c r="E13" s="1648"/>
      <c r="F13" s="1648"/>
      <c r="G13" s="1648"/>
      <c r="H13" s="1648"/>
      <c r="I13" s="1648"/>
      <c r="J13" s="1648"/>
      <c r="K13" s="1638"/>
    </row>
    <row r="14" spans="2:11" ht="18" customHeight="1">
      <c r="B14" s="38"/>
      <c r="C14" s="1636"/>
      <c r="D14" s="1648"/>
      <c r="E14" s="1648"/>
      <c r="F14" s="1648"/>
      <c r="G14" s="1648"/>
      <c r="H14" s="1648"/>
      <c r="I14" s="1648"/>
      <c r="J14" s="1648"/>
      <c r="K14" s="1638"/>
    </row>
    <row r="15" spans="2:11" ht="18" customHeight="1">
      <c r="B15" s="38"/>
      <c r="C15" s="1636"/>
      <c r="D15" s="1648"/>
      <c r="E15" s="1648"/>
      <c r="F15" s="1648"/>
      <c r="G15" s="1648"/>
      <c r="H15" s="1648"/>
      <c r="I15" s="1648"/>
      <c r="J15" s="1648"/>
      <c r="K15" s="1638"/>
    </row>
    <row r="16" spans="2:11" ht="9.9499999999999993" customHeight="1">
      <c r="B16" s="38"/>
      <c r="C16" s="32"/>
      <c r="D16" s="59"/>
      <c r="E16" s="59"/>
      <c r="F16" s="59"/>
      <c r="G16" s="59"/>
      <c r="H16" s="59"/>
      <c r="I16" s="59"/>
      <c r="J16" s="59"/>
      <c r="K16" s="60"/>
    </row>
    <row r="17" spans="2:11" ht="9.9499999999999993" customHeight="1">
      <c r="B17" s="38"/>
      <c r="C17" s="32"/>
      <c r="D17" s="59"/>
      <c r="E17" s="59"/>
      <c r="F17" s="59"/>
      <c r="G17" s="59"/>
      <c r="H17" s="59"/>
      <c r="I17" s="59"/>
      <c r="J17" s="59"/>
      <c r="K17" s="60"/>
    </row>
    <row r="18" spans="2:11" ht="18" customHeight="1">
      <c r="B18" s="61" t="s">
        <v>86</v>
      </c>
      <c r="C18" s="528" t="s">
        <v>737</v>
      </c>
      <c r="D18" s="62"/>
      <c r="E18" s="62"/>
      <c r="F18" s="62"/>
      <c r="G18" s="62"/>
      <c r="H18" s="62"/>
      <c r="I18" s="62"/>
      <c r="J18" s="62"/>
      <c r="K18" s="63"/>
    </row>
    <row r="19" spans="2:11" ht="18" customHeight="1">
      <c r="B19" s="38" t="s">
        <v>87</v>
      </c>
      <c r="C19" s="1398" t="s">
        <v>1198</v>
      </c>
      <c r="D19" s="1399"/>
      <c r="E19" s="1399"/>
      <c r="F19" s="1399"/>
      <c r="G19" s="1399"/>
      <c r="H19" s="1399"/>
      <c r="I19" s="1399"/>
      <c r="J19" s="1399"/>
      <c r="K19" s="1400"/>
    </row>
    <row r="20" spans="2:11" ht="18" customHeight="1">
      <c r="B20" s="38"/>
      <c r="C20" s="1636"/>
      <c r="D20" s="1648"/>
      <c r="E20" s="1648"/>
      <c r="F20" s="1648"/>
      <c r="G20" s="1648"/>
      <c r="H20" s="1648"/>
      <c r="I20" s="1648"/>
      <c r="J20" s="1648"/>
      <c r="K20" s="1638"/>
    </row>
    <row r="21" spans="2:11" ht="18" customHeight="1">
      <c r="B21" s="38"/>
      <c r="C21" s="1636"/>
      <c r="D21" s="1648"/>
      <c r="E21" s="1648"/>
      <c r="F21" s="1648"/>
      <c r="G21" s="1648"/>
      <c r="H21" s="1648"/>
      <c r="I21" s="1648"/>
      <c r="J21" s="1648"/>
      <c r="K21" s="1638"/>
    </row>
    <row r="22" spans="2:11" ht="18" customHeight="1">
      <c r="B22" s="38"/>
      <c r="C22" s="1636"/>
      <c r="D22" s="1648"/>
      <c r="E22" s="1648"/>
      <c r="F22" s="1648"/>
      <c r="G22" s="1648"/>
      <c r="H22" s="1648"/>
      <c r="I22" s="1648"/>
      <c r="J22" s="1648"/>
      <c r="K22" s="1638"/>
    </row>
    <row r="23" spans="2:11" ht="18" customHeight="1">
      <c r="B23" s="38"/>
      <c r="C23" s="1636"/>
      <c r="D23" s="1648"/>
      <c r="E23" s="1648"/>
      <c r="F23" s="1648"/>
      <c r="G23" s="1648"/>
      <c r="H23" s="1648"/>
      <c r="I23" s="1648"/>
      <c r="J23" s="1648"/>
      <c r="K23" s="1638"/>
    </row>
    <row r="24" spans="2:11" ht="18" customHeight="1">
      <c r="B24" s="38"/>
      <c r="C24" s="1636"/>
      <c r="D24" s="1648"/>
      <c r="E24" s="1648"/>
      <c r="F24" s="1648"/>
      <c r="G24" s="1648"/>
      <c r="H24" s="1648"/>
      <c r="I24" s="1648"/>
      <c r="J24" s="1648"/>
      <c r="K24" s="1638"/>
    </row>
    <row r="25" spans="2:11" ht="9.9499999999999993" customHeight="1">
      <c r="B25" s="38"/>
      <c r="C25" s="32"/>
      <c r="D25" s="59"/>
      <c r="E25" s="59"/>
      <c r="F25" s="59"/>
      <c r="G25" s="59"/>
      <c r="H25" s="59"/>
      <c r="I25" s="59"/>
      <c r="J25" s="59"/>
      <c r="K25" s="60"/>
    </row>
    <row r="26" spans="2:11" ht="18" customHeight="1">
      <c r="B26" s="38"/>
      <c r="C26" s="529" t="s">
        <v>738</v>
      </c>
      <c r="D26" s="59"/>
      <c r="E26" s="59"/>
      <c r="F26" s="59"/>
      <c r="G26" s="59"/>
      <c r="H26" s="59"/>
      <c r="I26" s="59"/>
      <c r="J26" s="59"/>
      <c r="K26" s="60"/>
    </row>
    <row r="27" spans="2:11" ht="18" customHeight="1">
      <c r="B27" s="38"/>
      <c r="C27" s="32" t="s">
        <v>115</v>
      </c>
      <c r="D27" s="59"/>
      <c r="E27" s="59"/>
      <c r="F27" s="59"/>
      <c r="G27" s="59"/>
      <c r="H27" s="59"/>
      <c r="I27" s="59"/>
      <c r="J27" s="59"/>
      <c r="K27" s="60"/>
    </row>
    <row r="28" spans="2:11" ht="18" customHeight="1">
      <c r="B28" s="38"/>
      <c r="C28" s="1659"/>
      <c r="D28" s="1660"/>
      <c r="E28" s="1659" t="s">
        <v>83</v>
      </c>
      <c r="F28" s="2486"/>
      <c r="G28" s="2486"/>
      <c r="H28" s="1660"/>
      <c r="I28" s="1659" t="s">
        <v>84</v>
      </c>
      <c r="J28" s="1660"/>
      <c r="K28" s="1663" t="s">
        <v>72</v>
      </c>
    </row>
    <row r="29" spans="2:11" ht="18" customHeight="1">
      <c r="B29" s="38"/>
      <c r="C29" s="1661"/>
      <c r="D29" s="1662"/>
      <c r="E29" s="1661"/>
      <c r="F29" s="1662"/>
      <c r="G29" s="2487" t="s">
        <v>1517</v>
      </c>
      <c r="H29" s="2488"/>
      <c r="I29" s="1661"/>
      <c r="J29" s="1662"/>
      <c r="K29" s="1664"/>
    </row>
    <row r="30" spans="2:11" ht="18" customHeight="1">
      <c r="B30" s="38"/>
      <c r="C30" s="1652" t="s">
        <v>81</v>
      </c>
      <c r="D30" s="1653"/>
      <c r="E30" s="1657"/>
      <c r="F30" s="1658"/>
      <c r="G30" s="1657"/>
      <c r="H30" s="1658"/>
      <c r="I30" s="1657"/>
      <c r="J30" s="1658"/>
      <c r="K30" s="147">
        <f>E30+I30</f>
        <v>0</v>
      </c>
    </row>
    <row r="31" spans="2:11" ht="18" customHeight="1">
      <c r="B31" s="38"/>
      <c r="C31" s="1652" t="s">
        <v>82</v>
      </c>
      <c r="D31" s="1653"/>
      <c r="E31" s="1657"/>
      <c r="F31" s="1658"/>
      <c r="G31" s="1657"/>
      <c r="H31" s="1658"/>
      <c r="I31" s="1657"/>
      <c r="J31" s="1658"/>
      <c r="K31" s="147">
        <f>E31+I31</f>
        <v>0</v>
      </c>
    </row>
    <row r="32" spans="2:11" ht="9.9499999999999993" customHeight="1">
      <c r="B32" s="38"/>
      <c r="C32" s="32"/>
      <c r="D32" s="59"/>
      <c r="E32" s="59"/>
      <c r="F32" s="59"/>
      <c r="G32" s="59"/>
      <c r="H32" s="59"/>
      <c r="I32" s="59"/>
      <c r="J32" s="59"/>
      <c r="K32" s="60"/>
    </row>
    <row r="33" spans="2:11" ht="18" customHeight="1">
      <c r="B33" s="38"/>
      <c r="C33" s="32" t="s">
        <v>116</v>
      </c>
      <c r="D33" s="59"/>
      <c r="E33" s="59"/>
      <c r="F33" s="59"/>
      <c r="G33" s="59"/>
      <c r="H33" s="59"/>
      <c r="I33" s="59"/>
      <c r="J33" s="59"/>
      <c r="K33" s="60"/>
    </row>
    <row r="34" spans="2:11" ht="18" customHeight="1">
      <c r="B34" s="38"/>
      <c r="C34" s="1636"/>
      <c r="D34" s="1648"/>
      <c r="E34" s="1648"/>
      <c r="F34" s="1648"/>
      <c r="G34" s="1648"/>
      <c r="H34" s="1648"/>
      <c r="I34" s="1648"/>
      <c r="J34" s="1648"/>
      <c r="K34" s="1638"/>
    </row>
    <row r="35" spans="2:11" ht="18" customHeight="1">
      <c r="B35" s="38"/>
      <c r="C35" s="1636"/>
      <c r="D35" s="1648"/>
      <c r="E35" s="1648"/>
      <c r="F35" s="1648"/>
      <c r="G35" s="1648"/>
      <c r="H35" s="1648"/>
      <c r="I35" s="1648"/>
      <c r="J35" s="1648"/>
      <c r="K35" s="1638"/>
    </row>
    <row r="36" spans="2:11" ht="18" customHeight="1">
      <c r="B36" s="38"/>
      <c r="C36" s="1636"/>
      <c r="D36" s="1648"/>
      <c r="E36" s="1648"/>
      <c r="F36" s="1648"/>
      <c r="G36" s="1648"/>
      <c r="H36" s="1648"/>
      <c r="I36" s="1648"/>
      <c r="J36" s="1648"/>
      <c r="K36" s="1638"/>
    </row>
    <row r="37" spans="2:11" ht="9.9499999999999993" customHeight="1">
      <c r="B37" s="38"/>
      <c r="C37" s="51"/>
      <c r="D37" s="33"/>
      <c r="E37" s="33"/>
      <c r="F37" s="33"/>
      <c r="G37" s="33"/>
      <c r="H37" s="33"/>
      <c r="I37" s="33"/>
      <c r="J37" s="33"/>
      <c r="K37" s="50"/>
    </row>
    <row r="38" spans="2:11" ht="18" customHeight="1">
      <c r="B38" s="38"/>
      <c r="C38" s="51" t="s">
        <v>1199</v>
      </c>
      <c r="D38" s="33"/>
      <c r="E38" s="33"/>
      <c r="F38" s="33"/>
      <c r="G38" s="33"/>
      <c r="H38" s="33"/>
      <c r="I38" s="33"/>
      <c r="J38" s="33"/>
      <c r="K38" s="50"/>
    </row>
    <row r="39" spans="2:11" ht="18" customHeight="1">
      <c r="B39" s="38"/>
      <c r="C39" s="1636"/>
      <c r="D39" s="1648"/>
      <c r="E39" s="1648"/>
      <c r="F39" s="1648"/>
      <c r="G39" s="1648"/>
      <c r="H39" s="1648"/>
      <c r="I39" s="1648"/>
      <c r="J39" s="1648"/>
      <c r="K39" s="1638"/>
    </row>
    <row r="40" spans="2:11" ht="18" customHeight="1">
      <c r="B40" s="38"/>
      <c r="C40" s="1636"/>
      <c r="D40" s="1648"/>
      <c r="E40" s="1648"/>
      <c r="F40" s="1648"/>
      <c r="G40" s="1648"/>
      <c r="H40" s="1648"/>
      <c r="I40" s="1648"/>
      <c r="J40" s="1648"/>
      <c r="K40" s="1638"/>
    </row>
    <row r="41" spans="2:11" ht="13.5" customHeight="1">
      <c r="B41" s="38"/>
      <c r="C41" s="1636"/>
      <c r="D41" s="1648"/>
      <c r="E41" s="1648"/>
      <c r="F41" s="1648"/>
      <c r="G41" s="1648"/>
      <c r="H41" s="1648"/>
      <c r="I41" s="1648"/>
      <c r="J41" s="1648"/>
      <c r="K41" s="1638"/>
    </row>
    <row r="42" spans="2:11" ht="18" customHeight="1">
      <c r="B42" s="38"/>
      <c r="C42" s="1636"/>
      <c r="D42" s="1648"/>
      <c r="E42" s="1648"/>
      <c r="F42" s="1648"/>
      <c r="G42" s="1648"/>
      <c r="H42" s="1648"/>
      <c r="I42" s="1648"/>
      <c r="J42" s="1648"/>
      <c r="K42" s="1638"/>
    </row>
    <row r="43" spans="2:11" ht="18" customHeight="1">
      <c r="B43" s="64"/>
      <c r="C43" s="1649"/>
      <c r="D43" s="1650"/>
      <c r="E43" s="1650"/>
      <c r="F43" s="1650"/>
      <c r="G43" s="1650"/>
      <c r="H43" s="1650"/>
      <c r="I43" s="1650"/>
      <c r="J43" s="1650"/>
      <c r="K43" s="1651"/>
    </row>
    <row r="44" spans="2:11" ht="18" customHeight="1"/>
    <row r="45" spans="2:11" ht="18" customHeight="1"/>
    <row r="46" spans="2:11" ht="18" customHeight="1"/>
    <row r="47" spans="2:11" ht="18" customHeight="1"/>
    <row r="48" spans="2:11" ht="18" customHeight="1"/>
    <row r="49" ht="18" customHeight="1"/>
    <row r="50" ht="18" customHeight="1"/>
    <row r="51" ht="18" customHeight="1"/>
    <row r="52" ht="18" customHeight="1"/>
    <row r="53" ht="18" customHeight="1"/>
    <row r="54" ht="18" customHeight="1"/>
    <row r="55" ht="18" customHeight="1"/>
  </sheetData>
  <mergeCells count="20">
    <mergeCell ref="C4:K8"/>
    <mergeCell ref="E31:F31"/>
    <mergeCell ref="G30:H30"/>
    <mergeCell ref="G31:H31"/>
    <mergeCell ref="I30:J30"/>
    <mergeCell ref="I31:J31"/>
    <mergeCell ref="C11:K15"/>
    <mergeCell ref="C20:K24"/>
    <mergeCell ref="C31:D31"/>
    <mergeCell ref="E30:F30"/>
    <mergeCell ref="C28:D29"/>
    <mergeCell ref="I28:J29"/>
    <mergeCell ref="K28:K29"/>
    <mergeCell ref="G29:H29"/>
    <mergeCell ref="E28:H28"/>
    <mergeCell ref="C34:K36"/>
    <mergeCell ref="C39:K43"/>
    <mergeCell ref="C19:K19"/>
    <mergeCell ref="C30:D30"/>
    <mergeCell ref="E29:F29"/>
  </mergeCells>
  <phoneticPr fontId="2"/>
  <printOptions horizontalCentered="1"/>
  <pageMargins left="0.78740157480314965" right="0.78740157480314965" top="0.98425196850393704" bottom="0.35433070866141736" header="0.51181102362204722" footer="0.27559055118110237"/>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view="pageBreakPreview" zoomScaleNormal="100" zoomScaleSheetLayoutView="100" workbookViewId="0">
      <selection activeCell="B2" sqref="B2"/>
    </sheetView>
  </sheetViews>
  <sheetFormatPr defaultColWidth="9.125" defaultRowHeight="13.5"/>
  <cols>
    <col min="1" max="1" width="0.875" style="29" customWidth="1"/>
    <col min="2" max="3" width="9.125" style="29" customWidth="1"/>
    <col min="4" max="11" width="8.375" style="29" customWidth="1"/>
    <col min="12" max="12" width="0.875" style="29" customWidth="1"/>
    <col min="13" max="16384" width="9.125" style="29"/>
  </cols>
  <sheetData>
    <row r="1" spans="2:13">
      <c r="B1" s="270" t="s">
        <v>1516</v>
      </c>
      <c r="C1" s="270"/>
      <c r="M1" s="874" t="s">
        <v>1123</v>
      </c>
    </row>
    <row r="2" spans="2:13">
      <c r="M2" s="270"/>
    </row>
    <row r="3" spans="2:13" ht="18" customHeight="1">
      <c r="B3" s="882" t="s">
        <v>194</v>
      </c>
      <c r="C3" s="883" t="s">
        <v>1200</v>
      </c>
      <c r="D3" s="884"/>
      <c r="E3" s="884"/>
      <c r="F3" s="884"/>
      <c r="G3" s="884"/>
      <c r="H3" s="884"/>
      <c r="I3" s="884"/>
      <c r="J3" s="884"/>
      <c r="K3" s="36"/>
    </row>
    <row r="4" spans="2:13" ht="18" customHeight="1">
      <c r="B4" s="885"/>
      <c r="C4" s="886" t="s">
        <v>73</v>
      </c>
      <c r="D4" s="887" t="s">
        <v>590</v>
      </c>
      <c r="E4" s="887" t="s">
        <v>1124</v>
      </c>
      <c r="F4" s="887" t="s">
        <v>1125</v>
      </c>
      <c r="G4" s="887" t="s">
        <v>71</v>
      </c>
      <c r="H4" s="888" t="s">
        <v>1126</v>
      </c>
      <c r="I4" s="887" t="s">
        <v>592</v>
      </c>
      <c r="J4" s="889" t="s">
        <v>72</v>
      </c>
      <c r="K4" s="67"/>
    </row>
    <row r="5" spans="2:13" ht="18" customHeight="1">
      <c r="B5" s="885"/>
      <c r="C5" s="1672" t="s">
        <v>589</v>
      </c>
      <c r="D5" s="890"/>
      <c r="E5" s="890"/>
      <c r="F5" s="829" t="s">
        <v>1127</v>
      </c>
      <c r="G5" s="829" t="s">
        <v>1134</v>
      </c>
      <c r="H5" s="829" t="s">
        <v>1127</v>
      </c>
      <c r="I5" s="890"/>
      <c r="J5" s="1675" t="s">
        <v>1134</v>
      </c>
      <c r="K5" s="70"/>
    </row>
    <row r="6" spans="2:13" ht="18" customHeight="1">
      <c r="B6" s="885"/>
      <c r="C6" s="1673"/>
      <c r="D6" s="887" t="s">
        <v>123</v>
      </c>
      <c r="E6" s="887" t="s">
        <v>1129</v>
      </c>
      <c r="F6" s="887" t="s">
        <v>449</v>
      </c>
      <c r="G6" s="1678"/>
      <c r="H6" s="1679"/>
      <c r="I6" s="1680"/>
      <c r="J6" s="1676"/>
      <c r="K6" s="70"/>
    </row>
    <row r="7" spans="2:13" ht="18" customHeight="1">
      <c r="B7" s="885"/>
      <c r="C7" s="1674"/>
      <c r="D7" s="890"/>
      <c r="E7" s="890"/>
      <c r="F7" s="890"/>
      <c r="G7" s="1681"/>
      <c r="H7" s="1682"/>
      <c r="I7" s="1683"/>
      <c r="J7" s="1677"/>
      <c r="K7" s="70"/>
    </row>
    <row r="8" spans="2:13" ht="18" customHeight="1">
      <c r="B8" s="54"/>
      <c r="C8" s="387" t="s">
        <v>1201</v>
      </c>
      <c r="D8" s="43"/>
      <c r="E8" s="43"/>
      <c r="F8" s="43"/>
      <c r="G8" s="43"/>
      <c r="H8" s="875"/>
      <c r="I8" s="43"/>
      <c r="J8" s="43"/>
      <c r="K8" s="70"/>
    </row>
    <row r="9" spans="2:13" ht="9.9499999999999993" customHeight="1">
      <c r="B9" s="54"/>
      <c r="C9" s="876"/>
      <c r="D9" s="72"/>
      <c r="E9" s="43"/>
      <c r="F9" s="43"/>
      <c r="G9" s="876"/>
      <c r="H9" s="72"/>
      <c r="I9" s="43"/>
      <c r="J9" s="43"/>
      <c r="K9" s="73"/>
    </row>
    <row r="10" spans="2:13" s="149" customFormat="1" ht="18" customHeight="1">
      <c r="B10" s="864"/>
      <c r="C10" s="69" t="s">
        <v>1130</v>
      </c>
      <c r="D10" s="69"/>
      <c r="E10" s="69"/>
      <c r="F10" s="69"/>
      <c r="G10" s="69"/>
      <c r="H10" s="69"/>
      <c r="I10" s="69"/>
      <c r="J10" s="69"/>
      <c r="K10" s="70"/>
    </row>
    <row r="11" spans="2:13" ht="18" customHeight="1">
      <c r="B11" s="54"/>
      <c r="C11" s="39" t="s">
        <v>74</v>
      </c>
      <c r="D11" s="873" t="s">
        <v>75</v>
      </c>
      <c r="E11" s="873" t="s">
        <v>76</v>
      </c>
      <c r="F11" s="873" t="s">
        <v>77</v>
      </c>
      <c r="G11" s="873" t="s">
        <v>78</v>
      </c>
      <c r="H11" s="873" t="s">
        <v>79</v>
      </c>
      <c r="I11" s="873" t="s">
        <v>80</v>
      </c>
      <c r="J11" s="873" t="s">
        <v>127</v>
      </c>
      <c r="K11" s="873" t="s">
        <v>117</v>
      </c>
    </row>
    <row r="12" spans="2:13" ht="18" customHeight="1">
      <c r="B12" s="54"/>
      <c r="C12" s="41" t="s">
        <v>124</v>
      </c>
      <c r="D12" s="152"/>
      <c r="E12" s="152"/>
      <c r="F12" s="152"/>
      <c r="G12" s="152"/>
      <c r="H12" s="152"/>
      <c r="I12" s="152"/>
      <c r="J12" s="152"/>
      <c r="K12" s="152"/>
    </row>
    <row r="13" spans="2:13" ht="18" customHeight="1">
      <c r="B13" s="54"/>
      <c r="C13" s="1684" t="s">
        <v>1202</v>
      </c>
      <c r="D13" s="1685"/>
      <c r="E13" s="152"/>
      <c r="F13" s="152"/>
      <c r="G13" s="152"/>
      <c r="H13" s="152"/>
      <c r="I13" s="152"/>
      <c r="J13" s="152"/>
      <c r="K13" s="877"/>
    </row>
    <row r="14" spans="2:13" s="149" customFormat="1" ht="9.9499999999999993" customHeight="1">
      <c r="B14" s="864"/>
      <c r="C14" s="47"/>
      <c r="D14" s="872"/>
      <c r="E14" s="43"/>
      <c r="F14" s="43"/>
      <c r="G14" s="43"/>
      <c r="H14" s="43"/>
      <c r="I14" s="43"/>
      <c r="J14" s="43"/>
      <c r="K14" s="44"/>
    </row>
    <row r="15" spans="2:13" ht="18" customHeight="1">
      <c r="B15" s="54"/>
      <c r="C15" s="69" t="s">
        <v>1203</v>
      </c>
      <c r="D15" s="69"/>
      <c r="E15" s="69"/>
      <c r="F15" s="69"/>
      <c r="G15" s="69"/>
      <c r="H15" s="69"/>
      <c r="I15" s="69"/>
      <c r="J15" s="69"/>
      <c r="K15" s="70"/>
    </row>
    <row r="16" spans="2:13" ht="18" customHeight="1">
      <c r="B16" s="68"/>
      <c r="C16" s="1667"/>
      <c r="D16" s="1640"/>
      <c r="E16" s="1640"/>
      <c r="F16" s="1640"/>
      <c r="G16" s="1640"/>
      <c r="H16" s="1640"/>
      <c r="I16" s="1640"/>
      <c r="J16" s="1640"/>
      <c r="K16" s="1641"/>
    </row>
    <row r="17" spans="2:11" ht="18" customHeight="1">
      <c r="B17" s="68"/>
      <c r="C17" s="1667"/>
      <c r="D17" s="1640"/>
      <c r="E17" s="1640"/>
      <c r="F17" s="1640"/>
      <c r="G17" s="1640"/>
      <c r="H17" s="1640"/>
      <c r="I17" s="1640"/>
      <c r="J17" s="1640"/>
      <c r="K17" s="1641"/>
    </row>
    <row r="18" spans="2:11" ht="18" customHeight="1">
      <c r="B18" s="68"/>
      <c r="C18" s="1667"/>
      <c r="D18" s="1640"/>
      <c r="E18" s="1640"/>
      <c r="F18" s="1640"/>
      <c r="G18" s="1640"/>
      <c r="H18" s="1640"/>
      <c r="I18" s="1640"/>
      <c r="J18" s="1640"/>
      <c r="K18" s="1641"/>
    </row>
    <row r="19" spans="2:11" ht="18" customHeight="1">
      <c r="B19" s="68"/>
      <c r="C19" s="1667"/>
      <c r="D19" s="1640"/>
      <c r="E19" s="1640"/>
      <c r="F19" s="1640"/>
      <c r="G19" s="1640"/>
      <c r="H19" s="1640"/>
      <c r="I19" s="1640"/>
      <c r="J19" s="1640"/>
      <c r="K19" s="1641"/>
    </row>
    <row r="20" spans="2:11" ht="18" customHeight="1">
      <c r="B20" s="68"/>
      <c r="C20" s="1639"/>
      <c r="D20" s="1640"/>
      <c r="E20" s="1640"/>
      <c r="F20" s="1640"/>
      <c r="G20" s="1640"/>
      <c r="H20" s="1640"/>
      <c r="I20" s="1640"/>
      <c r="J20" s="1640"/>
      <c r="K20" s="1641"/>
    </row>
    <row r="21" spans="2:11" ht="9.9499999999999993" customHeight="1">
      <c r="B21" s="68"/>
      <c r="C21" s="878"/>
      <c r="D21" s="7"/>
      <c r="E21" s="7"/>
      <c r="F21" s="7"/>
      <c r="G21" s="7"/>
      <c r="H21" s="7"/>
      <c r="I21" s="7"/>
      <c r="J21" s="7"/>
      <c r="K21" s="11"/>
    </row>
    <row r="22" spans="2:11" ht="18" customHeight="1">
      <c r="B22" s="68"/>
      <c r="C22" s="68" t="s">
        <v>122</v>
      </c>
      <c r="D22" s="69"/>
      <c r="E22" s="69"/>
      <c r="F22" s="69"/>
      <c r="G22" s="69"/>
      <c r="H22" s="69"/>
      <c r="I22" s="69"/>
      <c r="J22" s="69"/>
      <c r="K22" s="70"/>
    </row>
    <row r="23" spans="2:11" ht="20.25" customHeight="1">
      <c r="B23" s="68"/>
      <c r="C23" s="1667"/>
      <c r="D23" s="1640"/>
      <c r="E23" s="1640"/>
      <c r="F23" s="1640"/>
      <c r="G23" s="1640"/>
      <c r="H23" s="1640"/>
      <c r="I23" s="1640"/>
      <c r="J23" s="1640"/>
      <c r="K23" s="1641"/>
    </row>
    <row r="24" spans="2:11" ht="18" customHeight="1">
      <c r="B24" s="68"/>
      <c r="C24" s="1667"/>
      <c r="D24" s="1640"/>
      <c r="E24" s="1640"/>
      <c r="F24" s="1640"/>
      <c r="G24" s="1640"/>
      <c r="H24" s="1640"/>
      <c r="I24" s="1640"/>
      <c r="J24" s="1640"/>
      <c r="K24" s="1641"/>
    </row>
    <row r="25" spans="2:11" ht="18" customHeight="1">
      <c r="B25" s="68"/>
      <c r="C25" s="1667"/>
      <c r="D25" s="1640"/>
      <c r="E25" s="1640"/>
      <c r="F25" s="1640"/>
      <c r="G25" s="1640"/>
      <c r="H25" s="1640"/>
      <c r="I25" s="1640"/>
      <c r="J25" s="1640"/>
      <c r="K25" s="1641"/>
    </row>
    <row r="26" spans="2:11" ht="18" customHeight="1">
      <c r="B26" s="68"/>
      <c r="C26" s="1639"/>
      <c r="D26" s="1640"/>
      <c r="E26" s="1640"/>
      <c r="F26" s="1640"/>
      <c r="G26" s="1640"/>
      <c r="H26" s="1640"/>
      <c r="I26" s="1640"/>
      <c r="J26" s="1640"/>
      <c r="K26" s="1641"/>
    </row>
    <row r="27" spans="2:11" ht="9.9499999999999993" customHeight="1">
      <c r="B27" s="68"/>
      <c r="C27" s="878"/>
      <c r="D27" s="7"/>
      <c r="E27" s="7"/>
      <c r="F27" s="7"/>
      <c r="G27" s="7"/>
      <c r="H27" s="7"/>
      <c r="I27" s="7"/>
      <c r="J27" s="7"/>
      <c r="K27" s="11"/>
    </row>
    <row r="28" spans="2:11" ht="18" customHeight="1">
      <c r="B28" s="68"/>
      <c r="C28" s="68" t="s">
        <v>1204</v>
      </c>
      <c r="D28" s="69"/>
      <c r="E28" s="69"/>
      <c r="F28" s="69"/>
      <c r="G28" s="69"/>
      <c r="H28" s="69"/>
      <c r="I28" s="69"/>
      <c r="J28" s="7"/>
      <c r="K28" s="11"/>
    </row>
    <row r="29" spans="2:11" ht="18" customHeight="1">
      <c r="B29" s="68"/>
      <c r="C29" s="1668"/>
      <c r="D29" s="1640"/>
      <c r="E29" s="1640"/>
      <c r="F29" s="1640"/>
      <c r="G29" s="1640"/>
      <c r="H29" s="1640"/>
      <c r="I29" s="1640"/>
      <c r="J29" s="1640"/>
      <c r="K29" s="1641"/>
    </row>
    <row r="30" spans="2:11" ht="18" customHeight="1">
      <c r="B30" s="68"/>
      <c r="C30" s="1668"/>
      <c r="D30" s="1640"/>
      <c r="E30" s="1640"/>
      <c r="F30" s="1640"/>
      <c r="G30" s="1640"/>
      <c r="H30" s="1640"/>
      <c r="I30" s="1640"/>
      <c r="J30" s="1640"/>
      <c r="K30" s="1641"/>
    </row>
    <row r="31" spans="2:11" ht="18" customHeight="1">
      <c r="B31" s="68"/>
      <c r="C31" s="1639"/>
      <c r="D31" s="1640"/>
      <c r="E31" s="1640"/>
      <c r="F31" s="1640"/>
      <c r="G31" s="1640"/>
      <c r="H31" s="1640"/>
      <c r="I31" s="1640"/>
      <c r="J31" s="1640"/>
      <c r="K31" s="1641"/>
    </row>
    <row r="32" spans="2:11" ht="18" customHeight="1">
      <c r="B32" s="879"/>
      <c r="C32" s="1669"/>
      <c r="D32" s="1670"/>
      <c r="E32" s="1670"/>
      <c r="F32" s="1670"/>
      <c r="G32" s="1670"/>
      <c r="H32" s="1670"/>
      <c r="I32" s="1670"/>
      <c r="J32" s="1670"/>
      <c r="K32" s="1671"/>
    </row>
    <row r="33" spans="2:10">
      <c r="B33" s="270" t="s">
        <v>1521</v>
      </c>
    </row>
    <row r="34" spans="2:10">
      <c r="B34" s="29" t="s">
        <v>1131</v>
      </c>
    </row>
    <row r="35" spans="2:10">
      <c r="B35" s="270" t="s">
        <v>1463</v>
      </c>
    </row>
    <row r="36" spans="2:10">
      <c r="B36" t="s">
        <v>1132</v>
      </c>
    </row>
    <row r="37" spans="2:10">
      <c r="B37" s="1665" t="s">
        <v>1205</v>
      </c>
      <c r="C37" s="1666"/>
      <c r="D37" s="1666"/>
      <c r="E37" s="1666"/>
      <c r="F37" s="1666"/>
      <c r="G37" s="1666"/>
      <c r="H37" s="1666"/>
      <c r="I37" s="1666"/>
      <c r="J37" s="1666"/>
    </row>
    <row r="38" spans="2:10">
      <c r="B38" s="826" t="s">
        <v>1068</v>
      </c>
      <c r="C38" s="825"/>
      <c r="D38" s="825"/>
      <c r="E38" s="825"/>
      <c r="F38" s="825"/>
      <c r="G38" s="825"/>
      <c r="H38" s="825"/>
      <c r="I38" s="825"/>
      <c r="J38" s="825"/>
    </row>
    <row r="39" spans="2:10" s="828" customFormat="1">
      <c r="B39" s="270" t="s">
        <v>1525</v>
      </c>
    </row>
  </sheetData>
  <mergeCells count="9">
    <mergeCell ref="B37:J37"/>
    <mergeCell ref="C23:K26"/>
    <mergeCell ref="C29:K32"/>
    <mergeCell ref="C16:K20"/>
    <mergeCell ref="C5:C7"/>
    <mergeCell ref="J5:J7"/>
    <mergeCell ref="G6:I6"/>
    <mergeCell ref="G7:I7"/>
    <mergeCell ref="C13:D13"/>
  </mergeCells>
  <phoneticPr fontId="2"/>
  <hyperlinks>
    <hyperlink ref="M1" location="'運営3（認定こども園）'!A1" display="認定こども園整備は「運営３（認定こども園）」シートを使用してください。"/>
  </hyperlinks>
  <printOptions horizontalCentered="1"/>
  <pageMargins left="0.78740157480314965" right="0.78740157480314965" top="0.78740157480314965" bottom="0.23622047244094491" header="0.51181102362204722" footer="0.19685039370078741"/>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1"/>
  <sheetViews>
    <sheetView view="pageBreakPreview" zoomScaleNormal="100" zoomScaleSheetLayoutView="100" workbookViewId="0">
      <selection activeCell="B2" sqref="B2"/>
    </sheetView>
  </sheetViews>
  <sheetFormatPr defaultColWidth="9.125" defaultRowHeight="13.5"/>
  <cols>
    <col min="1" max="1" width="0.875" style="29" customWidth="1"/>
    <col min="2" max="3" width="9.125" style="29" customWidth="1"/>
    <col min="4" max="11" width="8.375" style="29" customWidth="1"/>
    <col min="12" max="12" width="0.875" style="29" customWidth="1"/>
    <col min="13" max="16384" width="9.125" style="29"/>
  </cols>
  <sheetData>
    <row r="1" spans="2:13">
      <c r="B1" s="270" t="s">
        <v>1515</v>
      </c>
      <c r="C1" s="270"/>
      <c r="D1" s="270"/>
      <c r="M1" s="874" t="s">
        <v>1133</v>
      </c>
    </row>
    <row r="2" spans="2:13">
      <c r="B2" s="270"/>
      <c r="C2" s="270"/>
      <c r="D2" s="270"/>
    </row>
    <row r="3" spans="2:13" ht="18" customHeight="1">
      <c r="B3" s="35" t="s">
        <v>194</v>
      </c>
      <c r="C3" s="883" t="s">
        <v>1200</v>
      </c>
      <c r="D3" s="884"/>
      <c r="E3" s="884"/>
      <c r="F3" s="884"/>
      <c r="G3" s="884"/>
      <c r="H3" s="884"/>
      <c r="I3" s="884"/>
      <c r="J3" s="884"/>
      <c r="K3" s="36"/>
    </row>
    <row r="4" spans="2:13" ht="18" customHeight="1">
      <c r="B4" s="54"/>
      <c r="C4" s="886" t="s">
        <v>73</v>
      </c>
      <c r="D4" s="889" t="s">
        <v>590</v>
      </c>
      <c r="E4" s="887" t="s">
        <v>598</v>
      </c>
      <c r="F4" s="887" t="s">
        <v>600</v>
      </c>
      <c r="G4" s="887" t="s">
        <v>71</v>
      </c>
      <c r="H4" s="888" t="s">
        <v>591</v>
      </c>
      <c r="I4" s="887" t="s">
        <v>599</v>
      </c>
      <c r="J4" s="889" t="s">
        <v>72</v>
      </c>
      <c r="K4" s="67"/>
    </row>
    <row r="5" spans="2:13" ht="18" customHeight="1">
      <c r="B5" s="54"/>
      <c r="C5" s="1672" t="s">
        <v>589</v>
      </c>
      <c r="D5" s="890"/>
      <c r="E5" s="890"/>
      <c r="F5" s="829" t="s">
        <v>1128</v>
      </c>
      <c r="G5" s="829" t="s">
        <v>1128</v>
      </c>
      <c r="H5" s="829" t="s">
        <v>1128</v>
      </c>
      <c r="I5" s="829" t="s">
        <v>1128</v>
      </c>
      <c r="J5" s="1675" t="s">
        <v>1128</v>
      </c>
      <c r="K5" s="70"/>
    </row>
    <row r="6" spans="2:13" ht="18" customHeight="1">
      <c r="B6" s="54"/>
      <c r="C6" s="1673"/>
      <c r="D6" s="887" t="s">
        <v>592</v>
      </c>
      <c r="E6" s="887" t="s">
        <v>123</v>
      </c>
      <c r="F6" s="887" t="s">
        <v>601</v>
      </c>
      <c r="G6" s="887" t="s">
        <v>602</v>
      </c>
      <c r="H6" s="888" t="s">
        <v>449</v>
      </c>
      <c r="I6" s="891"/>
      <c r="J6" s="1676"/>
      <c r="K6" s="70"/>
    </row>
    <row r="7" spans="2:13" ht="18" customHeight="1">
      <c r="B7" s="54"/>
      <c r="C7" s="1674"/>
      <c r="D7" s="890"/>
      <c r="E7" s="890"/>
      <c r="F7" s="890"/>
      <c r="G7" s="890"/>
      <c r="H7" s="880"/>
      <c r="I7" s="892"/>
      <c r="J7" s="1677"/>
      <c r="K7" s="70"/>
    </row>
    <row r="8" spans="2:13" s="265" customFormat="1" ht="18" customHeight="1">
      <c r="B8" s="390"/>
      <c r="C8" s="387" t="s">
        <v>1206</v>
      </c>
      <c r="D8" s="43"/>
      <c r="E8" s="43"/>
      <c r="F8" s="43"/>
      <c r="G8" s="43"/>
      <c r="H8" s="43"/>
      <c r="I8" s="43"/>
      <c r="J8" s="43"/>
      <c r="K8" s="391"/>
    </row>
    <row r="9" spans="2:13" s="265" customFormat="1" ht="18" customHeight="1">
      <c r="B9" s="390"/>
      <c r="C9" s="387" t="s">
        <v>1207</v>
      </c>
      <c r="D9" s="43"/>
      <c r="E9" s="43"/>
      <c r="F9" s="43"/>
      <c r="G9" s="43"/>
      <c r="H9" s="43"/>
      <c r="I9" s="43"/>
      <c r="J9" s="43"/>
      <c r="K9" s="391"/>
    </row>
    <row r="10" spans="2:13" s="265" customFormat="1" ht="18" customHeight="1">
      <c r="B10" s="390"/>
      <c r="C10" s="387" t="s">
        <v>1208</v>
      </c>
      <c r="D10" s="43"/>
      <c r="E10" s="43"/>
      <c r="F10" s="43"/>
      <c r="G10" s="43"/>
      <c r="H10" s="43"/>
      <c r="I10" s="43"/>
      <c r="J10" s="43"/>
      <c r="K10" s="391"/>
    </row>
    <row r="11" spans="2:13" ht="9.9499999999999993" customHeight="1">
      <c r="B11" s="54"/>
      <c r="C11" s="42"/>
      <c r="D11" s="43"/>
      <c r="E11" s="43"/>
      <c r="F11" s="43"/>
      <c r="G11" s="43"/>
      <c r="H11" s="72"/>
      <c r="I11" s="43"/>
      <c r="J11" s="43"/>
      <c r="K11" s="44"/>
    </row>
    <row r="12" spans="2:13" s="149" customFormat="1" ht="18" customHeight="1">
      <c r="B12" s="864"/>
      <c r="C12" s="269" t="s">
        <v>593</v>
      </c>
      <c r="D12" s="69"/>
      <c r="E12" s="69"/>
      <c r="F12" s="69"/>
      <c r="G12" s="69"/>
      <c r="H12" s="69"/>
      <c r="I12" s="69"/>
      <c r="J12" s="69"/>
      <c r="K12" s="70"/>
    </row>
    <row r="13" spans="2:13" ht="18" customHeight="1">
      <c r="B13" s="54"/>
      <c r="C13" s="39" t="s">
        <v>74</v>
      </c>
      <c r="D13" s="873" t="s">
        <v>75</v>
      </c>
      <c r="E13" s="873" t="s">
        <v>76</v>
      </c>
      <c r="F13" s="873" t="s">
        <v>77</v>
      </c>
      <c r="G13" s="873" t="s">
        <v>78</v>
      </c>
      <c r="H13" s="873" t="s">
        <v>79</v>
      </c>
      <c r="I13" s="873" t="s">
        <v>80</v>
      </c>
      <c r="J13" s="873" t="s">
        <v>127</v>
      </c>
      <c r="K13" s="873" t="s">
        <v>117</v>
      </c>
    </row>
    <row r="14" spans="2:13" ht="18" customHeight="1">
      <c r="B14" s="54"/>
      <c r="C14" s="41" t="s">
        <v>124</v>
      </c>
      <c r="D14" s="152"/>
      <c r="E14" s="152"/>
      <c r="F14" s="152"/>
      <c r="G14" s="152"/>
      <c r="H14" s="152"/>
      <c r="I14" s="152"/>
      <c r="J14" s="152"/>
      <c r="K14" s="152"/>
    </row>
    <row r="15" spans="2:13" ht="18" customHeight="1">
      <c r="B15" s="54"/>
      <c r="C15" s="1687" t="s">
        <v>1202</v>
      </c>
      <c r="D15" s="1688"/>
      <c r="E15" s="152"/>
      <c r="F15" s="152"/>
      <c r="G15" s="152"/>
      <c r="H15" s="152"/>
      <c r="I15" s="152"/>
      <c r="J15" s="152"/>
      <c r="K15" s="389"/>
    </row>
    <row r="16" spans="2:13" s="149" customFormat="1" ht="9.9499999999999993" customHeight="1">
      <c r="B16" s="864"/>
      <c r="C16" s="47"/>
      <c r="D16" s="872"/>
      <c r="E16" s="43"/>
      <c r="F16" s="43"/>
      <c r="G16" s="43"/>
      <c r="H16" s="43"/>
      <c r="I16" s="43"/>
      <c r="J16" s="43"/>
      <c r="K16" s="44"/>
    </row>
    <row r="17" spans="2:11" ht="18" customHeight="1">
      <c r="B17" s="54"/>
      <c r="C17" s="269" t="s">
        <v>1209</v>
      </c>
      <c r="D17" s="69"/>
      <c r="E17" s="69"/>
      <c r="F17" s="69"/>
      <c r="G17" s="69"/>
      <c r="H17" s="69"/>
      <c r="I17" s="69"/>
      <c r="J17" s="69"/>
      <c r="K17" s="70"/>
    </row>
    <row r="18" spans="2:11" ht="18" customHeight="1">
      <c r="B18" s="68"/>
      <c r="C18" s="1667"/>
      <c r="D18" s="1640"/>
      <c r="E18" s="1640"/>
      <c r="F18" s="1640"/>
      <c r="G18" s="1640"/>
      <c r="H18" s="1640"/>
      <c r="I18" s="1640"/>
      <c r="J18" s="1640"/>
      <c r="K18" s="1641"/>
    </row>
    <row r="19" spans="2:11" ht="18" customHeight="1">
      <c r="B19" s="68"/>
      <c r="C19" s="1667"/>
      <c r="D19" s="1640"/>
      <c r="E19" s="1640"/>
      <c r="F19" s="1640"/>
      <c r="G19" s="1640"/>
      <c r="H19" s="1640"/>
      <c r="I19" s="1640"/>
      <c r="J19" s="1640"/>
      <c r="K19" s="1641"/>
    </row>
    <row r="20" spans="2:11" ht="18" customHeight="1">
      <c r="B20" s="68"/>
      <c r="C20" s="1667"/>
      <c r="D20" s="1640"/>
      <c r="E20" s="1640"/>
      <c r="F20" s="1640"/>
      <c r="G20" s="1640"/>
      <c r="H20" s="1640"/>
      <c r="I20" s="1640"/>
      <c r="J20" s="1640"/>
      <c r="K20" s="1641"/>
    </row>
    <row r="21" spans="2:11" ht="18" customHeight="1">
      <c r="B21" s="68"/>
      <c r="C21" s="1667"/>
      <c r="D21" s="1640"/>
      <c r="E21" s="1640"/>
      <c r="F21" s="1640"/>
      <c r="G21" s="1640"/>
      <c r="H21" s="1640"/>
      <c r="I21" s="1640"/>
      <c r="J21" s="1640"/>
      <c r="K21" s="1641"/>
    </row>
    <row r="22" spans="2:11" ht="18" customHeight="1">
      <c r="B22" s="68"/>
      <c r="C22" s="1639"/>
      <c r="D22" s="1640"/>
      <c r="E22" s="1640"/>
      <c r="F22" s="1640"/>
      <c r="G22" s="1640"/>
      <c r="H22" s="1640"/>
      <c r="I22" s="1640"/>
      <c r="J22" s="1640"/>
      <c r="K22" s="1641"/>
    </row>
    <row r="23" spans="2:11" ht="9.9499999999999993" customHeight="1">
      <c r="B23" s="68"/>
      <c r="C23" s="878"/>
      <c r="D23" s="7"/>
      <c r="E23" s="7"/>
      <c r="F23" s="7"/>
      <c r="G23" s="7"/>
      <c r="H23" s="7"/>
      <c r="I23" s="7"/>
      <c r="J23" s="7"/>
      <c r="K23" s="11"/>
    </row>
    <row r="24" spans="2:11" ht="18" customHeight="1">
      <c r="B24" s="68"/>
      <c r="C24" s="68" t="s">
        <v>122</v>
      </c>
      <c r="D24" s="69"/>
      <c r="E24" s="69"/>
      <c r="F24" s="69"/>
      <c r="G24" s="69"/>
      <c r="H24" s="69"/>
      <c r="I24" s="69"/>
      <c r="J24" s="69"/>
      <c r="K24" s="70"/>
    </row>
    <row r="25" spans="2:11" ht="20.25" customHeight="1">
      <c r="B25" s="68"/>
      <c r="C25" s="1667"/>
      <c r="D25" s="1640"/>
      <c r="E25" s="1640"/>
      <c r="F25" s="1640"/>
      <c r="G25" s="1640"/>
      <c r="H25" s="1640"/>
      <c r="I25" s="1640"/>
      <c r="J25" s="1640"/>
      <c r="K25" s="1641"/>
    </row>
    <row r="26" spans="2:11" ht="18" customHeight="1">
      <c r="B26" s="68"/>
      <c r="C26" s="1667"/>
      <c r="D26" s="1640"/>
      <c r="E26" s="1640"/>
      <c r="F26" s="1640"/>
      <c r="G26" s="1640"/>
      <c r="H26" s="1640"/>
      <c r="I26" s="1640"/>
      <c r="J26" s="1640"/>
      <c r="K26" s="1641"/>
    </row>
    <row r="27" spans="2:11" ht="18" customHeight="1">
      <c r="B27" s="68"/>
      <c r="C27" s="1667"/>
      <c r="D27" s="1640"/>
      <c r="E27" s="1640"/>
      <c r="F27" s="1640"/>
      <c r="G27" s="1640"/>
      <c r="H27" s="1640"/>
      <c r="I27" s="1640"/>
      <c r="J27" s="1640"/>
      <c r="K27" s="1641"/>
    </row>
    <row r="28" spans="2:11" ht="18" customHeight="1">
      <c r="B28" s="68"/>
      <c r="C28" s="1639"/>
      <c r="D28" s="1640"/>
      <c r="E28" s="1640"/>
      <c r="F28" s="1640"/>
      <c r="G28" s="1640"/>
      <c r="H28" s="1640"/>
      <c r="I28" s="1640"/>
      <c r="J28" s="1640"/>
      <c r="K28" s="1641"/>
    </row>
    <row r="29" spans="2:11" ht="9.9499999999999993" customHeight="1">
      <c r="B29" s="68"/>
      <c r="C29" s="878"/>
      <c r="D29" s="7"/>
      <c r="E29" s="7"/>
      <c r="F29" s="7"/>
      <c r="G29" s="7"/>
      <c r="H29" s="7"/>
      <c r="I29" s="7"/>
      <c r="J29" s="7"/>
      <c r="K29" s="11"/>
    </row>
    <row r="30" spans="2:11" ht="18" customHeight="1">
      <c r="B30" s="68"/>
      <c r="C30" s="68" t="s">
        <v>1204</v>
      </c>
      <c r="D30" s="69"/>
      <c r="E30" s="69"/>
      <c r="F30" s="69"/>
      <c r="G30" s="69"/>
      <c r="H30" s="69"/>
      <c r="I30" s="69"/>
      <c r="J30" s="7"/>
      <c r="K30" s="11"/>
    </row>
    <row r="31" spans="2:11" ht="18" customHeight="1">
      <c r="B31" s="68"/>
      <c r="C31" s="1668"/>
      <c r="D31" s="1640"/>
      <c r="E31" s="1640"/>
      <c r="F31" s="1640"/>
      <c r="G31" s="1640"/>
      <c r="H31" s="1640"/>
      <c r="I31" s="1640"/>
      <c r="J31" s="1640"/>
      <c r="K31" s="1641"/>
    </row>
    <row r="32" spans="2:11" ht="18" customHeight="1">
      <c r="B32" s="68"/>
      <c r="C32" s="1668"/>
      <c r="D32" s="1640"/>
      <c r="E32" s="1640"/>
      <c r="F32" s="1640"/>
      <c r="G32" s="1640"/>
      <c r="H32" s="1640"/>
      <c r="I32" s="1640"/>
      <c r="J32" s="1640"/>
      <c r="K32" s="1641"/>
    </row>
    <row r="33" spans="2:11" ht="18" customHeight="1">
      <c r="B33" s="68"/>
      <c r="C33" s="1639"/>
      <c r="D33" s="1640"/>
      <c r="E33" s="1640"/>
      <c r="F33" s="1640"/>
      <c r="G33" s="1640"/>
      <c r="H33" s="1640"/>
      <c r="I33" s="1640"/>
      <c r="J33" s="1640"/>
      <c r="K33" s="1641"/>
    </row>
    <row r="34" spans="2:11" ht="18" customHeight="1">
      <c r="B34" s="879"/>
      <c r="C34" s="1669"/>
      <c r="D34" s="1670"/>
      <c r="E34" s="1670"/>
      <c r="F34" s="1670"/>
      <c r="G34" s="1670"/>
      <c r="H34" s="1670"/>
      <c r="I34" s="1670"/>
      <c r="J34" s="1670"/>
      <c r="K34" s="1671"/>
    </row>
    <row r="35" spans="2:11">
      <c r="B35" s="270" t="s">
        <v>1521</v>
      </c>
      <c r="C35" s="270"/>
      <c r="D35" s="270"/>
      <c r="E35" s="270"/>
      <c r="F35" s="270"/>
      <c r="G35" s="270"/>
      <c r="H35" s="270"/>
      <c r="I35" s="270"/>
      <c r="J35" s="270"/>
      <c r="K35" s="270"/>
    </row>
    <row r="36" spans="2:11">
      <c r="B36" s="270" t="s">
        <v>1210</v>
      </c>
      <c r="C36" s="270"/>
      <c r="D36" s="270"/>
      <c r="E36" s="270"/>
      <c r="F36" s="270"/>
      <c r="G36" s="270"/>
      <c r="H36" s="270"/>
      <c r="I36" s="270"/>
      <c r="J36" s="270"/>
      <c r="K36" s="270"/>
    </row>
    <row r="37" spans="2:11">
      <c r="B37" s="270" t="s">
        <v>1523</v>
      </c>
      <c r="C37" s="270"/>
      <c r="D37" s="270"/>
      <c r="E37" s="270"/>
      <c r="F37" s="270"/>
      <c r="G37" s="270"/>
      <c r="H37" s="270"/>
      <c r="I37" s="270"/>
      <c r="J37" s="270"/>
      <c r="K37" s="270"/>
    </row>
    <row r="38" spans="2:11">
      <c r="B38" s="270" t="s">
        <v>1132</v>
      </c>
      <c r="C38" s="270"/>
      <c r="D38" s="270"/>
      <c r="E38" s="270"/>
      <c r="F38" s="270"/>
      <c r="G38" s="270"/>
      <c r="H38" s="270"/>
      <c r="I38" s="270"/>
      <c r="J38" s="270"/>
      <c r="K38" s="270"/>
    </row>
    <row r="39" spans="2:11">
      <c r="B39" s="1686" t="s">
        <v>1524</v>
      </c>
      <c r="C39" s="1686"/>
      <c r="D39" s="1686"/>
      <c r="E39" s="1686"/>
      <c r="F39" s="1686"/>
      <c r="G39" s="1686"/>
      <c r="H39" s="1686"/>
      <c r="I39" s="1686"/>
      <c r="J39" s="1686"/>
      <c r="K39" s="1686"/>
    </row>
    <row r="40" spans="2:11">
      <c r="B40" s="1285" t="s">
        <v>1068</v>
      </c>
      <c r="C40" s="1285"/>
      <c r="D40" s="1285"/>
      <c r="E40" s="1285"/>
      <c r="F40" s="1285"/>
      <c r="G40" s="1285"/>
      <c r="H40" s="1285"/>
      <c r="I40" s="1285"/>
      <c r="J40" s="1285"/>
      <c r="K40" s="270"/>
    </row>
    <row r="41" spans="2:11" customFormat="1">
      <c r="B41" s="270" t="s">
        <v>1525</v>
      </c>
    </row>
  </sheetData>
  <mergeCells count="7">
    <mergeCell ref="B39:K39"/>
    <mergeCell ref="C31:K34"/>
    <mergeCell ref="C5:C7"/>
    <mergeCell ref="J5:J7"/>
    <mergeCell ref="C15:D15"/>
    <mergeCell ref="C18:K22"/>
    <mergeCell ref="C25:K28"/>
  </mergeCells>
  <phoneticPr fontId="2"/>
  <hyperlinks>
    <hyperlink ref="M1" location="'運営3（保育所）'!A1" display="保育所整備は「運営３（保育所）」シートを使用してください。"/>
  </hyperlinks>
  <printOptions horizontalCentered="1"/>
  <pageMargins left="0.78740157480314965" right="0.78740157480314965" top="0.78740157480314965" bottom="0.23622047244094491" header="0.51181102362204722" footer="0.19685039370078741"/>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58"/>
  <sheetViews>
    <sheetView view="pageBreakPreview" zoomScaleNormal="100" zoomScaleSheetLayoutView="100" workbookViewId="0">
      <selection activeCell="B1" sqref="B1"/>
    </sheetView>
  </sheetViews>
  <sheetFormatPr defaultRowHeight="10.5"/>
  <cols>
    <col min="1" max="1" width="0.875" style="238" customWidth="1"/>
    <col min="2" max="2" width="3.625" style="238" customWidth="1"/>
    <col min="3" max="3" width="5" style="238" customWidth="1"/>
    <col min="4" max="4" width="4.375" style="238" customWidth="1"/>
    <col min="5" max="5" width="2.75" style="238" customWidth="1"/>
    <col min="6" max="6" width="3.625" style="238" customWidth="1"/>
    <col min="7" max="7" width="2.875" style="238" bestFit="1" customWidth="1"/>
    <col min="8" max="8" width="3.625" style="238" customWidth="1"/>
    <col min="9" max="9" width="2.875" style="238" bestFit="1" customWidth="1"/>
    <col min="10" max="10" width="3.625" style="238" customWidth="1"/>
    <col min="11" max="11" width="4.5" style="238" customWidth="1"/>
    <col min="12" max="16" width="3.625" style="238" customWidth="1"/>
    <col min="17" max="18" width="2.875" style="238" bestFit="1" customWidth="1"/>
    <col min="19" max="19" width="3.625" style="238" customWidth="1"/>
    <col min="20" max="20" width="2.875" style="238" bestFit="1" customWidth="1"/>
    <col min="21" max="23" width="3.625" style="238" customWidth="1"/>
    <col min="24" max="24" width="2.375" style="238" customWidth="1"/>
    <col min="25" max="25" width="3.625" style="238" customWidth="1"/>
    <col min="26" max="26" width="2.5" style="238" customWidth="1"/>
    <col min="27" max="27" width="0.875" style="238" customWidth="1"/>
    <col min="28" max="16384" width="9" style="238"/>
  </cols>
  <sheetData>
    <row r="1" spans="2:26" ht="15" customHeight="1"/>
    <row r="2" spans="2:26" ht="25.5" customHeight="1">
      <c r="B2" s="1689" t="s">
        <v>317</v>
      </c>
      <c r="C2" s="1689"/>
      <c r="D2" s="1689"/>
      <c r="E2" s="1689"/>
      <c r="F2" s="1689"/>
      <c r="G2" s="1689"/>
      <c r="H2" s="1689"/>
      <c r="I2" s="1689"/>
      <c r="J2" s="1689"/>
      <c r="K2" s="1689"/>
      <c r="L2" s="1689"/>
      <c r="M2" s="1689"/>
      <c r="N2" s="1689"/>
      <c r="O2" s="1689"/>
      <c r="P2" s="1689"/>
      <c r="Q2" s="1689"/>
      <c r="R2" s="1689"/>
      <c r="S2" s="1689"/>
      <c r="T2" s="1689"/>
      <c r="U2" s="1689"/>
      <c r="V2" s="1689"/>
      <c r="W2" s="1689"/>
      <c r="X2" s="1689"/>
      <c r="Y2" s="1689"/>
      <c r="Z2" s="1689"/>
    </row>
    <row r="3" spans="2:26" ht="15.75" customHeight="1"/>
    <row r="4" spans="2:26" ht="26.25" customHeight="1">
      <c r="B4" s="1690" t="s">
        <v>318</v>
      </c>
      <c r="C4" s="1690"/>
      <c r="D4" s="1691"/>
      <c r="E4" s="1691"/>
      <c r="F4" s="1691"/>
      <c r="G4" s="1691"/>
      <c r="H4" s="1691"/>
      <c r="I4" s="1690" t="s">
        <v>319</v>
      </c>
      <c r="J4" s="1690"/>
      <c r="K4" s="1691"/>
      <c r="L4" s="1691"/>
      <c r="M4" s="1691"/>
      <c r="N4" s="1691"/>
      <c r="O4" s="1691"/>
      <c r="P4" s="1690" t="s">
        <v>168</v>
      </c>
      <c r="Q4" s="1690"/>
      <c r="R4" s="1691"/>
      <c r="S4" s="1691"/>
      <c r="T4" s="1691"/>
      <c r="U4" s="1691"/>
      <c r="V4" s="1691"/>
      <c r="W4" s="240" t="s">
        <v>176</v>
      </c>
      <c r="X4" s="241" t="s">
        <v>320</v>
      </c>
      <c r="Y4" s="242"/>
      <c r="Z4" s="243" t="s">
        <v>321</v>
      </c>
    </row>
    <row r="5" spans="2:26" ht="26.25" customHeight="1">
      <c r="B5" s="1697" t="s">
        <v>322</v>
      </c>
      <c r="C5" s="1697"/>
      <c r="D5" s="1691"/>
      <c r="E5" s="1691"/>
      <c r="F5" s="1691"/>
      <c r="G5" s="1691"/>
      <c r="H5" s="1691"/>
      <c r="I5" s="1691"/>
      <c r="J5" s="1691"/>
      <c r="K5" s="1691"/>
      <c r="L5" s="1691"/>
      <c r="M5" s="1691"/>
      <c r="N5" s="1698" t="s">
        <v>323</v>
      </c>
      <c r="O5" s="1699"/>
      <c r="P5" s="1691"/>
      <c r="Q5" s="1691"/>
      <c r="R5" s="1691"/>
      <c r="S5" s="1691"/>
      <c r="T5" s="1691"/>
      <c r="U5" s="1691"/>
      <c r="V5" s="1691"/>
      <c r="W5" s="1691"/>
      <c r="X5" s="1691"/>
      <c r="Y5" s="1691"/>
      <c r="Z5" s="1691"/>
    </row>
    <row r="6" spans="2:26">
      <c r="B6" s="1692" t="s">
        <v>1074</v>
      </c>
      <c r="C6" s="1693"/>
      <c r="D6" s="244" t="s">
        <v>324</v>
      </c>
      <c r="E6" s="245"/>
      <c r="F6" s="245"/>
      <c r="G6" s="245"/>
      <c r="H6" s="245"/>
      <c r="I6" s="245"/>
      <c r="J6" s="245"/>
      <c r="K6" s="245"/>
      <c r="L6" s="245"/>
      <c r="M6" s="246"/>
      <c r="N6" s="247" t="s">
        <v>325</v>
      </c>
      <c r="O6" s="248"/>
      <c r="P6" s="248"/>
      <c r="Q6" s="248"/>
      <c r="R6" s="248"/>
      <c r="S6" s="248"/>
      <c r="T6" s="248"/>
      <c r="U6" s="248"/>
      <c r="V6" s="248"/>
      <c r="W6" s="248"/>
      <c r="X6" s="248"/>
      <c r="Y6" s="248"/>
      <c r="Z6" s="249"/>
    </row>
    <row r="7" spans="2:26" ht="12.75" customHeight="1">
      <c r="B7" s="1694"/>
      <c r="C7" s="1695"/>
      <c r="D7" s="247" t="s">
        <v>326</v>
      </c>
      <c r="E7" s="250" t="s">
        <v>185</v>
      </c>
      <c r="F7" s="250"/>
      <c r="G7" s="250" t="s">
        <v>327</v>
      </c>
      <c r="H7" s="250"/>
      <c r="I7" s="250" t="s">
        <v>328</v>
      </c>
      <c r="J7" s="250"/>
      <c r="K7" s="250"/>
      <c r="L7" s="250"/>
      <c r="M7" s="251" t="s">
        <v>329</v>
      </c>
      <c r="N7" s="252" t="s">
        <v>142</v>
      </c>
      <c r="O7" s="250" t="s">
        <v>824</v>
      </c>
      <c r="P7" s="250"/>
      <c r="Q7" s="250" t="s">
        <v>185</v>
      </c>
      <c r="R7" s="250"/>
      <c r="S7" s="250" t="s">
        <v>327</v>
      </c>
      <c r="T7" s="250"/>
      <c r="U7" s="250" t="s">
        <v>330</v>
      </c>
      <c r="V7" s="250" t="s">
        <v>331</v>
      </c>
      <c r="W7" s="250"/>
      <c r="X7" s="250"/>
      <c r="Y7" s="250"/>
      <c r="Z7" s="251"/>
    </row>
    <row r="8" spans="2:26" ht="15" customHeight="1">
      <c r="B8" s="244"/>
      <c r="C8" s="245"/>
      <c r="D8" s="246"/>
      <c r="E8" s="1696" t="s">
        <v>168</v>
      </c>
      <c r="F8" s="1696"/>
      <c r="G8" s="1696"/>
      <c r="H8" s="1696"/>
      <c r="I8" s="1696"/>
      <c r="J8" s="1696"/>
      <c r="K8" s="1690" t="s">
        <v>332</v>
      </c>
      <c r="L8" s="1690"/>
      <c r="M8" s="1690" t="s">
        <v>333</v>
      </c>
      <c r="N8" s="1690"/>
      <c r="O8" s="239" t="s">
        <v>176</v>
      </c>
      <c r="P8" s="239" t="s">
        <v>334</v>
      </c>
      <c r="Q8" s="1700" t="s">
        <v>335</v>
      </c>
      <c r="R8" s="1701"/>
      <c r="S8" s="1701"/>
      <c r="T8" s="1701"/>
      <c r="U8" s="1701"/>
      <c r="V8" s="1701"/>
      <c r="W8" s="1701"/>
      <c r="X8" s="1701"/>
      <c r="Y8" s="1701"/>
      <c r="Z8" s="1702"/>
    </row>
    <row r="9" spans="2:26" ht="15" customHeight="1">
      <c r="B9" s="1703" t="s">
        <v>336</v>
      </c>
      <c r="C9" s="1704"/>
      <c r="D9" s="1705"/>
      <c r="E9" s="1706"/>
      <c r="F9" s="1706"/>
      <c r="G9" s="1706"/>
      <c r="H9" s="1706"/>
      <c r="I9" s="1706"/>
      <c r="J9" s="1706"/>
      <c r="K9" s="1707"/>
      <c r="L9" s="1707"/>
      <c r="M9" s="1706"/>
      <c r="N9" s="1706"/>
      <c r="O9" s="240"/>
      <c r="P9" s="240"/>
      <c r="Q9" s="247"/>
      <c r="R9" s="248"/>
      <c r="S9" s="248"/>
      <c r="T9" s="248" t="s">
        <v>185</v>
      </c>
      <c r="U9" s="248"/>
      <c r="V9" s="248" t="s">
        <v>337</v>
      </c>
      <c r="W9" s="248"/>
      <c r="X9" s="248"/>
      <c r="Y9" s="248"/>
      <c r="Z9" s="249"/>
    </row>
    <row r="10" spans="2:26" ht="15" customHeight="1">
      <c r="B10" s="252"/>
      <c r="C10" s="250"/>
      <c r="D10" s="251"/>
      <c r="E10" s="1706"/>
      <c r="F10" s="1706"/>
      <c r="G10" s="1706"/>
      <c r="H10" s="1706"/>
      <c r="I10" s="1706"/>
      <c r="J10" s="1706"/>
      <c r="K10" s="1707"/>
      <c r="L10" s="1707"/>
      <c r="M10" s="1706"/>
      <c r="N10" s="1706"/>
      <c r="O10" s="240"/>
      <c r="P10" s="240"/>
      <c r="Q10" s="252"/>
      <c r="R10" s="1708"/>
      <c r="S10" s="1708"/>
      <c r="T10" s="1708"/>
      <c r="U10" s="1708"/>
      <c r="V10" s="1708"/>
      <c r="W10" s="1708"/>
      <c r="X10" s="1708"/>
      <c r="Y10" s="250" t="s">
        <v>199</v>
      </c>
      <c r="Z10" s="251"/>
    </row>
    <row r="11" spans="2:26" ht="16.5" customHeight="1">
      <c r="B11" s="254" t="s">
        <v>338</v>
      </c>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3"/>
    </row>
    <row r="12" spans="2:26" ht="17.25" customHeight="1">
      <c r="B12" s="1690" t="s">
        <v>366</v>
      </c>
      <c r="C12" s="1690"/>
      <c r="D12" s="1690"/>
      <c r="E12" s="1690"/>
      <c r="F12" s="1690"/>
      <c r="G12" s="253" t="s">
        <v>224</v>
      </c>
      <c r="H12" s="1690" t="s">
        <v>367</v>
      </c>
      <c r="I12" s="1690"/>
      <c r="J12" s="1690"/>
      <c r="K12" s="1690"/>
      <c r="L12" s="1690"/>
      <c r="M12" s="1690"/>
      <c r="N12" s="1690" t="s">
        <v>368</v>
      </c>
      <c r="O12" s="1690"/>
      <c r="P12" s="1690"/>
      <c r="Q12" s="1690"/>
      <c r="R12" s="1690" t="s">
        <v>369</v>
      </c>
      <c r="S12" s="1690"/>
      <c r="T12" s="1690"/>
      <c r="U12" s="1690"/>
      <c r="V12" s="1712" t="s">
        <v>597</v>
      </c>
      <c r="W12" s="1712"/>
      <c r="X12" s="1713" t="s">
        <v>370</v>
      </c>
      <c r="Y12" s="1713"/>
      <c r="Z12" s="1713"/>
    </row>
    <row r="13" spans="2:26" ht="15.95" customHeight="1">
      <c r="B13" s="1690" t="s">
        <v>371</v>
      </c>
      <c r="C13" s="1690"/>
      <c r="D13" s="1691"/>
      <c r="E13" s="1691"/>
      <c r="F13" s="1691"/>
      <c r="G13" s="240"/>
      <c r="H13" s="1706"/>
      <c r="I13" s="1706"/>
      <c r="J13" s="1706"/>
      <c r="K13" s="1706"/>
      <c r="L13" s="1706"/>
      <c r="M13" s="1706"/>
      <c r="N13" s="1706"/>
      <c r="O13" s="1706"/>
      <c r="P13" s="1706"/>
      <c r="Q13" s="1706"/>
      <c r="R13" s="1706"/>
      <c r="S13" s="1706"/>
      <c r="T13" s="1706"/>
      <c r="U13" s="1706"/>
      <c r="V13" s="255" t="s">
        <v>372</v>
      </c>
      <c r="W13" s="256" t="s">
        <v>373</v>
      </c>
      <c r="X13" s="1709"/>
      <c r="Y13" s="1710"/>
      <c r="Z13" s="1711"/>
    </row>
    <row r="14" spans="2:26" ht="15.95" customHeight="1">
      <c r="B14" s="1690" t="s">
        <v>374</v>
      </c>
      <c r="C14" s="1690"/>
      <c r="D14" s="1691"/>
      <c r="E14" s="1691"/>
      <c r="F14" s="1691"/>
      <c r="G14" s="240"/>
      <c r="H14" s="1706"/>
      <c r="I14" s="1706"/>
      <c r="J14" s="1706"/>
      <c r="K14" s="1706"/>
      <c r="L14" s="1706"/>
      <c r="M14" s="1706"/>
      <c r="N14" s="1706"/>
      <c r="O14" s="1706"/>
      <c r="P14" s="1706"/>
      <c r="Q14" s="1706"/>
      <c r="R14" s="1706"/>
      <c r="S14" s="1706"/>
      <c r="T14" s="1706"/>
      <c r="U14" s="1706"/>
      <c r="V14" s="255" t="s">
        <v>372</v>
      </c>
      <c r="W14" s="256" t="s">
        <v>373</v>
      </c>
      <c r="X14" s="1709"/>
      <c r="Y14" s="1710"/>
      <c r="Z14" s="1711"/>
    </row>
    <row r="15" spans="2:26" ht="15.95" customHeight="1">
      <c r="B15" s="1690" t="s">
        <v>375</v>
      </c>
      <c r="C15" s="1690"/>
      <c r="D15" s="1691"/>
      <c r="E15" s="1691"/>
      <c r="F15" s="1691"/>
      <c r="G15" s="240"/>
      <c r="H15" s="1706"/>
      <c r="I15" s="1706"/>
      <c r="J15" s="1706"/>
      <c r="K15" s="1706"/>
      <c r="L15" s="1706"/>
      <c r="M15" s="1706"/>
      <c r="N15" s="1706"/>
      <c r="O15" s="1706"/>
      <c r="P15" s="1706"/>
      <c r="Q15" s="1706"/>
      <c r="R15" s="1706"/>
      <c r="S15" s="1706"/>
      <c r="T15" s="1706"/>
      <c r="U15" s="1706"/>
      <c r="V15" s="255" t="s">
        <v>372</v>
      </c>
      <c r="W15" s="256" t="s">
        <v>373</v>
      </c>
      <c r="X15" s="1709"/>
      <c r="Y15" s="1710"/>
      <c r="Z15" s="1711"/>
    </row>
    <row r="16" spans="2:26" ht="15.95" customHeight="1">
      <c r="B16" s="1690" t="s">
        <v>376</v>
      </c>
      <c r="C16" s="1690"/>
      <c r="D16" s="1691"/>
      <c r="E16" s="1691"/>
      <c r="F16" s="1691"/>
      <c r="G16" s="240"/>
      <c r="H16" s="1706"/>
      <c r="I16" s="1706"/>
      <c r="J16" s="1706"/>
      <c r="K16" s="1706"/>
      <c r="L16" s="1706"/>
      <c r="M16" s="1706"/>
      <c r="N16" s="1706"/>
      <c r="O16" s="1706"/>
      <c r="P16" s="1706"/>
      <c r="Q16" s="1706"/>
      <c r="R16" s="1706"/>
      <c r="S16" s="1706"/>
      <c r="T16" s="1706"/>
      <c r="U16" s="1706"/>
      <c r="V16" s="255" t="s">
        <v>372</v>
      </c>
      <c r="W16" s="256" t="s">
        <v>373</v>
      </c>
      <c r="X16" s="1709"/>
      <c r="Y16" s="1710"/>
      <c r="Z16" s="1711"/>
    </row>
    <row r="17" spans="2:26" ht="15.95" customHeight="1">
      <c r="B17" s="1690" t="s">
        <v>377</v>
      </c>
      <c r="C17" s="1690"/>
      <c r="D17" s="1691"/>
      <c r="E17" s="1691"/>
      <c r="F17" s="1691"/>
      <c r="G17" s="240"/>
      <c r="H17" s="1706"/>
      <c r="I17" s="1706"/>
      <c r="J17" s="1706"/>
      <c r="K17" s="1706"/>
      <c r="L17" s="1706"/>
      <c r="M17" s="1706"/>
      <c r="N17" s="1706"/>
      <c r="O17" s="1706"/>
      <c r="P17" s="1706"/>
      <c r="Q17" s="1706"/>
      <c r="R17" s="1706"/>
      <c r="S17" s="1706"/>
      <c r="T17" s="1706"/>
      <c r="U17" s="1706"/>
      <c r="V17" s="255" t="s">
        <v>372</v>
      </c>
      <c r="W17" s="256" t="s">
        <v>373</v>
      </c>
      <c r="X17" s="1709"/>
      <c r="Y17" s="1710"/>
      <c r="Z17" s="1711"/>
    </row>
    <row r="18" spans="2:26" ht="15.95" customHeight="1">
      <c r="B18" s="1690" t="s">
        <v>378</v>
      </c>
      <c r="C18" s="1690"/>
      <c r="D18" s="1691"/>
      <c r="E18" s="1691"/>
      <c r="F18" s="1691"/>
      <c r="G18" s="240"/>
      <c r="H18" s="1706"/>
      <c r="I18" s="1706"/>
      <c r="J18" s="1706"/>
      <c r="K18" s="1706"/>
      <c r="L18" s="1706"/>
      <c r="M18" s="1706"/>
      <c r="N18" s="1706"/>
      <c r="O18" s="1706"/>
      <c r="P18" s="1706"/>
      <c r="Q18" s="1706"/>
      <c r="R18" s="1706"/>
      <c r="S18" s="1714"/>
      <c r="T18" s="1714"/>
      <c r="U18" s="1714"/>
      <c r="V18" s="255" t="s">
        <v>372</v>
      </c>
      <c r="W18" s="256" t="s">
        <v>373</v>
      </c>
      <c r="X18" s="1709"/>
      <c r="Y18" s="1710"/>
      <c r="Z18" s="1711"/>
    </row>
    <row r="19" spans="2:26" ht="15.95" customHeight="1">
      <c r="B19" s="1690" t="s">
        <v>379</v>
      </c>
      <c r="C19" s="1690"/>
      <c r="D19" s="1691"/>
      <c r="E19" s="1691"/>
      <c r="F19" s="1691"/>
      <c r="G19" s="240"/>
      <c r="H19" s="1706"/>
      <c r="I19" s="1706"/>
      <c r="J19" s="1706"/>
      <c r="K19" s="1706"/>
      <c r="L19" s="1706"/>
      <c r="M19" s="1706"/>
      <c r="N19" s="1706"/>
      <c r="O19" s="1706"/>
      <c r="P19" s="1706"/>
      <c r="Q19" s="1706"/>
      <c r="R19" s="1706"/>
      <c r="S19" s="1706"/>
      <c r="T19" s="1706"/>
      <c r="U19" s="1706"/>
      <c r="V19" s="255" t="s">
        <v>372</v>
      </c>
      <c r="W19" s="256" t="s">
        <v>373</v>
      </c>
      <c r="X19" s="1709"/>
      <c r="Y19" s="1710"/>
      <c r="Z19" s="1711"/>
    </row>
    <row r="20" spans="2:26" ht="15.95" customHeight="1">
      <c r="B20" s="1690" t="s">
        <v>380</v>
      </c>
      <c r="C20" s="1690"/>
      <c r="D20" s="1691"/>
      <c r="E20" s="1691"/>
      <c r="F20" s="1691"/>
      <c r="G20" s="240"/>
      <c r="H20" s="1706" t="s">
        <v>143</v>
      </c>
      <c r="I20" s="1706"/>
      <c r="J20" s="1706"/>
      <c r="K20" s="1706"/>
      <c r="L20" s="1706"/>
      <c r="M20" s="1706"/>
      <c r="N20" s="1706"/>
      <c r="O20" s="1706"/>
      <c r="P20" s="1706"/>
      <c r="Q20" s="1706"/>
      <c r="R20" s="1706"/>
      <c r="S20" s="1706"/>
      <c r="T20" s="1706"/>
      <c r="U20" s="1706"/>
      <c r="V20" s="255" t="s">
        <v>372</v>
      </c>
      <c r="W20" s="256" t="s">
        <v>373</v>
      </c>
      <c r="X20" s="1709"/>
      <c r="Y20" s="1710"/>
      <c r="Z20" s="1711"/>
    </row>
    <row r="21" spans="2:26" ht="15.95" customHeight="1">
      <c r="B21" s="1690" t="s">
        <v>381</v>
      </c>
      <c r="C21" s="1690"/>
      <c r="D21" s="1691"/>
      <c r="E21" s="1691"/>
      <c r="F21" s="1691"/>
      <c r="G21" s="240"/>
      <c r="H21" s="1706"/>
      <c r="I21" s="1706"/>
      <c r="J21" s="1706"/>
      <c r="K21" s="1706"/>
      <c r="L21" s="1706"/>
      <c r="M21" s="1706"/>
      <c r="N21" s="1706"/>
      <c r="O21" s="1706"/>
      <c r="P21" s="1706"/>
      <c r="Q21" s="1706"/>
      <c r="R21" s="1706"/>
      <c r="S21" s="1706"/>
      <c r="T21" s="1706"/>
      <c r="U21" s="1706"/>
      <c r="V21" s="255" t="s">
        <v>372</v>
      </c>
      <c r="W21" s="256" t="s">
        <v>373</v>
      </c>
      <c r="X21" s="1709"/>
      <c r="Y21" s="1710"/>
      <c r="Z21" s="1711"/>
    </row>
    <row r="22" spans="2:26" ht="15.95" customHeight="1">
      <c r="B22" s="1690" t="s">
        <v>382</v>
      </c>
      <c r="C22" s="1690"/>
      <c r="D22" s="1691"/>
      <c r="E22" s="1691"/>
      <c r="F22" s="1691"/>
      <c r="G22" s="240"/>
      <c r="H22" s="1706"/>
      <c r="I22" s="1706"/>
      <c r="J22" s="1706"/>
      <c r="K22" s="1706"/>
      <c r="L22" s="1706"/>
      <c r="M22" s="1706"/>
      <c r="N22" s="1706"/>
      <c r="O22" s="1706"/>
      <c r="P22" s="1706"/>
      <c r="Q22" s="1706"/>
      <c r="R22" s="1706"/>
      <c r="S22" s="1706"/>
      <c r="T22" s="1706"/>
      <c r="U22" s="1706"/>
      <c r="V22" s="255" t="s">
        <v>372</v>
      </c>
      <c r="W22" s="256" t="s">
        <v>373</v>
      </c>
      <c r="X22" s="1709"/>
      <c r="Y22" s="1710"/>
      <c r="Z22" s="1711"/>
    </row>
    <row r="23" spans="2:26" ht="15.95" customHeight="1">
      <c r="B23" s="1690" t="s">
        <v>383</v>
      </c>
      <c r="C23" s="1690"/>
      <c r="D23" s="1691"/>
      <c r="E23" s="1691"/>
      <c r="F23" s="1691"/>
      <c r="G23" s="240"/>
      <c r="H23" s="1706"/>
      <c r="I23" s="1706"/>
      <c r="J23" s="1706"/>
      <c r="K23" s="1706"/>
      <c r="L23" s="1706"/>
      <c r="M23" s="1706"/>
      <c r="N23" s="1706"/>
      <c r="O23" s="1706"/>
      <c r="P23" s="1706"/>
      <c r="Q23" s="1706"/>
      <c r="R23" s="1706"/>
      <c r="S23" s="1706"/>
      <c r="T23" s="1706"/>
      <c r="U23" s="1706"/>
      <c r="V23" s="255" t="s">
        <v>372</v>
      </c>
      <c r="W23" s="256" t="s">
        <v>373</v>
      </c>
      <c r="X23" s="1709"/>
      <c r="Y23" s="1710"/>
      <c r="Z23" s="1711"/>
    </row>
    <row r="24" spans="2:26" ht="15.95" customHeight="1">
      <c r="B24" s="1690" t="s">
        <v>416</v>
      </c>
      <c r="C24" s="1690"/>
      <c r="D24" s="1691"/>
      <c r="E24" s="1691"/>
      <c r="F24" s="1691"/>
      <c r="G24" s="240"/>
      <c r="H24" s="1706"/>
      <c r="I24" s="1706"/>
      <c r="J24" s="1706"/>
      <c r="K24" s="1706"/>
      <c r="L24" s="1706"/>
      <c r="M24" s="1714"/>
      <c r="N24" s="1706"/>
      <c r="O24" s="1706"/>
      <c r="P24" s="1706"/>
      <c r="Q24" s="1706"/>
      <c r="R24" s="1706"/>
      <c r="S24" s="1706"/>
      <c r="T24" s="1706"/>
      <c r="U24" s="1706"/>
      <c r="V24" s="255" t="s">
        <v>372</v>
      </c>
      <c r="W24" s="256" t="s">
        <v>373</v>
      </c>
      <c r="X24" s="1709"/>
      <c r="Y24" s="1710"/>
      <c r="Z24" s="1711"/>
    </row>
    <row r="25" spans="2:26" ht="15.95" customHeight="1">
      <c r="B25" s="1690" t="s">
        <v>417</v>
      </c>
      <c r="C25" s="1690"/>
      <c r="D25" s="1691"/>
      <c r="E25" s="1691"/>
      <c r="F25" s="1691"/>
      <c r="G25" s="240"/>
      <c r="H25" s="1706"/>
      <c r="I25" s="1706"/>
      <c r="J25" s="1706"/>
      <c r="K25" s="1706"/>
      <c r="L25" s="1706"/>
      <c r="M25" s="1706"/>
      <c r="N25" s="1706"/>
      <c r="O25" s="1706"/>
      <c r="P25" s="1706"/>
      <c r="Q25" s="1706"/>
      <c r="R25" s="1706"/>
      <c r="S25" s="1706"/>
      <c r="T25" s="1706"/>
      <c r="U25" s="1706"/>
      <c r="V25" s="255" t="s">
        <v>372</v>
      </c>
      <c r="W25" s="256" t="s">
        <v>373</v>
      </c>
      <c r="X25" s="1709"/>
      <c r="Y25" s="1710"/>
      <c r="Z25" s="1711"/>
    </row>
    <row r="26" spans="2:26" ht="15" customHeight="1">
      <c r="B26" s="254" t="s">
        <v>418</v>
      </c>
      <c r="C26" s="242"/>
      <c r="D26" s="242"/>
      <c r="E26" s="242"/>
      <c r="F26" s="242"/>
      <c r="G26" s="242"/>
      <c r="H26" s="242"/>
      <c r="I26" s="1715"/>
      <c r="J26" s="1715"/>
      <c r="K26" s="242"/>
      <c r="L26" s="242"/>
      <c r="M26" s="242"/>
      <c r="N26" s="242"/>
      <c r="O26" s="242"/>
      <c r="P26" s="242"/>
      <c r="Q26" s="242"/>
      <c r="R26" s="242"/>
      <c r="S26" s="242"/>
      <c r="T26" s="242"/>
      <c r="U26" s="242"/>
      <c r="V26" s="242"/>
      <c r="W26" s="242"/>
      <c r="X26" s="242"/>
      <c r="Y26" s="242"/>
      <c r="Z26" s="243"/>
    </row>
    <row r="27" spans="2:26" ht="17.25" customHeight="1">
      <c r="B27" s="1690" t="s">
        <v>419</v>
      </c>
      <c r="C27" s="1690"/>
      <c r="D27" s="1690"/>
      <c r="E27" s="1690"/>
      <c r="F27" s="1690"/>
      <c r="G27" s="253" t="s">
        <v>224</v>
      </c>
      <c r="H27" s="1690" t="s">
        <v>367</v>
      </c>
      <c r="I27" s="1690"/>
      <c r="J27" s="1690"/>
      <c r="K27" s="1690"/>
      <c r="L27" s="1690"/>
      <c r="M27" s="1690"/>
      <c r="N27" s="1690" t="s">
        <v>368</v>
      </c>
      <c r="O27" s="1690"/>
      <c r="P27" s="1690"/>
      <c r="Q27" s="1690"/>
      <c r="R27" s="1690" t="s">
        <v>369</v>
      </c>
      <c r="S27" s="1690"/>
      <c r="T27" s="1690"/>
      <c r="U27" s="1690"/>
      <c r="V27" s="1712" t="s">
        <v>597</v>
      </c>
      <c r="W27" s="1712"/>
      <c r="X27" s="1690" t="s">
        <v>370</v>
      </c>
      <c r="Y27" s="1690"/>
      <c r="Z27" s="1690"/>
    </row>
    <row r="28" spans="2:26" ht="15.95" customHeight="1">
      <c r="B28" s="1690" t="s">
        <v>420</v>
      </c>
      <c r="C28" s="1690"/>
      <c r="D28" s="1691"/>
      <c r="E28" s="1691"/>
      <c r="F28" s="1691"/>
      <c r="G28" s="240"/>
      <c r="H28" s="1706"/>
      <c r="I28" s="1706"/>
      <c r="J28" s="1706"/>
      <c r="K28" s="1706"/>
      <c r="L28" s="1706"/>
      <c r="M28" s="1706"/>
      <c r="N28" s="1706"/>
      <c r="O28" s="1706"/>
      <c r="P28" s="1706"/>
      <c r="Q28" s="1706"/>
      <c r="R28" s="1706"/>
      <c r="S28" s="1706"/>
      <c r="T28" s="1706"/>
      <c r="U28" s="1706"/>
      <c r="V28" s="255" t="s">
        <v>372</v>
      </c>
      <c r="W28" s="256" t="s">
        <v>373</v>
      </c>
      <c r="X28" s="1709"/>
      <c r="Y28" s="1710"/>
      <c r="Z28" s="1711"/>
    </row>
    <row r="29" spans="2:26" ht="15.95" customHeight="1">
      <c r="B29" s="1690" t="s">
        <v>421</v>
      </c>
      <c r="C29" s="1690"/>
      <c r="D29" s="1691"/>
      <c r="E29" s="1691"/>
      <c r="F29" s="1691"/>
      <c r="G29" s="240"/>
      <c r="H29" s="1706"/>
      <c r="I29" s="1706"/>
      <c r="J29" s="1706"/>
      <c r="K29" s="1706"/>
      <c r="L29" s="1706"/>
      <c r="M29" s="1706"/>
      <c r="N29" s="1706"/>
      <c r="O29" s="1706"/>
      <c r="P29" s="1706"/>
      <c r="Q29" s="1706"/>
      <c r="R29" s="1706"/>
      <c r="S29" s="1706"/>
      <c r="T29" s="1706"/>
      <c r="U29" s="1706"/>
      <c r="V29" s="255" t="s">
        <v>372</v>
      </c>
      <c r="W29" s="256" t="s">
        <v>373</v>
      </c>
      <c r="X29" s="1709"/>
      <c r="Y29" s="1710"/>
      <c r="Z29" s="1711"/>
    </row>
    <row r="30" spans="2:26" ht="15.95" customHeight="1">
      <c r="B30" s="1690" t="s">
        <v>422</v>
      </c>
      <c r="C30" s="1690"/>
      <c r="D30" s="1691"/>
      <c r="E30" s="1691"/>
      <c r="F30" s="1691"/>
      <c r="G30" s="240"/>
      <c r="H30" s="1706"/>
      <c r="I30" s="1706"/>
      <c r="J30" s="1706"/>
      <c r="K30" s="1706"/>
      <c r="L30" s="1706"/>
      <c r="M30" s="1706"/>
      <c r="N30" s="1706"/>
      <c r="O30" s="1706"/>
      <c r="P30" s="1706"/>
      <c r="Q30" s="1706"/>
      <c r="R30" s="1706"/>
      <c r="S30" s="1706"/>
      <c r="T30" s="1706"/>
      <c r="U30" s="1706"/>
      <c r="V30" s="255" t="s">
        <v>372</v>
      </c>
      <c r="W30" s="256" t="s">
        <v>373</v>
      </c>
      <c r="X30" s="1709"/>
      <c r="Y30" s="1710"/>
      <c r="Z30" s="1711"/>
    </row>
    <row r="31" spans="2:26" ht="15.95" customHeight="1">
      <c r="B31" s="1690" t="s">
        <v>423</v>
      </c>
      <c r="C31" s="1690"/>
      <c r="D31" s="1691"/>
      <c r="E31" s="1691"/>
      <c r="F31" s="1691"/>
      <c r="G31" s="240"/>
      <c r="H31" s="1706"/>
      <c r="I31" s="1706"/>
      <c r="J31" s="1706"/>
      <c r="K31" s="1706"/>
      <c r="L31" s="1706"/>
      <c r="M31" s="1706"/>
      <c r="N31" s="1706"/>
      <c r="O31" s="1706"/>
      <c r="P31" s="1706"/>
      <c r="Q31" s="1706"/>
      <c r="R31" s="1706"/>
      <c r="S31" s="1706"/>
      <c r="T31" s="1706"/>
      <c r="U31" s="1706"/>
      <c r="V31" s="255" t="s">
        <v>372</v>
      </c>
      <c r="W31" s="256" t="s">
        <v>373</v>
      </c>
      <c r="X31" s="1709"/>
      <c r="Y31" s="1710"/>
      <c r="Z31" s="1711"/>
    </row>
    <row r="32" spans="2:26" ht="15.95" customHeight="1">
      <c r="B32" s="1690" t="s">
        <v>424</v>
      </c>
      <c r="C32" s="1690"/>
      <c r="D32" s="1691"/>
      <c r="E32" s="1691"/>
      <c r="F32" s="1691"/>
      <c r="G32" s="240"/>
      <c r="H32" s="1706"/>
      <c r="I32" s="1706"/>
      <c r="J32" s="1706"/>
      <c r="K32" s="1706"/>
      <c r="L32" s="1706"/>
      <c r="M32" s="1706"/>
      <c r="N32" s="1706"/>
      <c r="O32" s="1706"/>
      <c r="P32" s="1706"/>
      <c r="Q32" s="1706"/>
      <c r="R32" s="1706"/>
      <c r="S32" s="1706"/>
      <c r="T32" s="1706"/>
      <c r="U32" s="1706"/>
      <c r="V32" s="255" t="s">
        <v>372</v>
      </c>
      <c r="W32" s="256" t="s">
        <v>373</v>
      </c>
      <c r="X32" s="1709"/>
      <c r="Y32" s="1710"/>
      <c r="Z32" s="1711"/>
    </row>
    <row r="33" spans="2:26" ht="15.95" customHeight="1">
      <c r="B33" s="1690" t="s">
        <v>425</v>
      </c>
      <c r="C33" s="1690"/>
      <c r="D33" s="1691"/>
      <c r="E33" s="1691"/>
      <c r="F33" s="1691"/>
      <c r="G33" s="240"/>
      <c r="H33" s="1706"/>
      <c r="I33" s="1706"/>
      <c r="J33" s="1706"/>
      <c r="K33" s="1706"/>
      <c r="L33" s="1706"/>
      <c r="M33" s="1706"/>
      <c r="N33" s="1706"/>
      <c r="O33" s="1706"/>
      <c r="P33" s="1706"/>
      <c r="Q33" s="1706"/>
      <c r="R33" s="1706"/>
      <c r="S33" s="1714"/>
      <c r="T33" s="1714"/>
      <c r="U33" s="1714"/>
      <c r="V33" s="255" t="s">
        <v>372</v>
      </c>
      <c r="W33" s="256" t="s">
        <v>373</v>
      </c>
      <c r="X33" s="1709"/>
      <c r="Y33" s="1710"/>
      <c r="Z33" s="1711"/>
    </row>
    <row r="34" spans="2:26" ht="15.95" customHeight="1">
      <c r="B34" s="1690" t="s">
        <v>426</v>
      </c>
      <c r="C34" s="1690"/>
      <c r="D34" s="1691"/>
      <c r="E34" s="1691"/>
      <c r="F34" s="1691"/>
      <c r="G34" s="240"/>
      <c r="H34" s="1706"/>
      <c r="I34" s="1706"/>
      <c r="J34" s="1706"/>
      <c r="K34" s="1706"/>
      <c r="L34" s="1706"/>
      <c r="M34" s="1706"/>
      <c r="N34" s="1706"/>
      <c r="O34" s="1706"/>
      <c r="P34" s="1706"/>
      <c r="Q34" s="1706"/>
      <c r="R34" s="1706"/>
      <c r="S34" s="1706"/>
      <c r="T34" s="1706"/>
      <c r="U34" s="1706"/>
      <c r="V34" s="255" t="s">
        <v>372</v>
      </c>
      <c r="W34" s="256" t="s">
        <v>373</v>
      </c>
      <c r="X34" s="1709"/>
      <c r="Y34" s="1710"/>
      <c r="Z34" s="1711"/>
    </row>
    <row r="35" spans="2:26" ht="15.95" customHeight="1">
      <c r="B35" s="1690" t="s">
        <v>427</v>
      </c>
      <c r="C35" s="1690"/>
      <c r="D35" s="1691"/>
      <c r="E35" s="1691"/>
      <c r="F35" s="1691"/>
      <c r="G35" s="240"/>
      <c r="H35" s="1706"/>
      <c r="I35" s="1706"/>
      <c r="J35" s="1706"/>
      <c r="K35" s="1706"/>
      <c r="L35" s="1706"/>
      <c r="M35" s="1706"/>
      <c r="N35" s="1706"/>
      <c r="O35" s="1706"/>
      <c r="P35" s="1706"/>
      <c r="Q35" s="1706"/>
      <c r="R35" s="1706"/>
      <c r="S35" s="1706"/>
      <c r="T35" s="1706"/>
      <c r="U35" s="1706"/>
      <c r="V35" s="255" t="s">
        <v>372</v>
      </c>
      <c r="W35" s="256" t="s">
        <v>373</v>
      </c>
      <c r="X35" s="1709"/>
      <c r="Y35" s="1710"/>
      <c r="Z35" s="1711"/>
    </row>
    <row r="36" spans="2:26" ht="15.95" customHeight="1">
      <c r="B36" s="1690" t="s">
        <v>428</v>
      </c>
      <c r="C36" s="1690"/>
      <c r="D36" s="1691"/>
      <c r="E36" s="1691"/>
      <c r="F36" s="1691"/>
      <c r="G36" s="240"/>
      <c r="H36" s="1706"/>
      <c r="I36" s="1706"/>
      <c r="J36" s="1706"/>
      <c r="K36" s="1706"/>
      <c r="L36" s="1706"/>
      <c r="M36" s="1706"/>
      <c r="N36" s="1706"/>
      <c r="O36" s="1706"/>
      <c r="P36" s="1706"/>
      <c r="Q36" s="1706"/>
      <c r="R36" s="1706"/>
      <c r="S36" s="1706"/>
      <c r="T36" s="1706"/>
      <c r="U36" s="1706"/>
      <c r="V36" s="255" t="s">
        <v>372</v>
      </c>
      <c r="W36" s="256" t="s">
        <v>373</v>
      </c>
      <c r="X36" s="1709"/>
      <c r="Y36" s="1710"/>
      <c r="Z36" s="1711"/>
    </row>
    <row r="37" spans="2:26" ht="15.95" customHeight="1">
      <c r="B37" s="1690" t="s">
        <v>429</v>
      </c>
      <c r="C37" s="1690"/>
      <c r="D37" s="1691"/>
      <c r="E37" s="1691"/>
      <c r="F37" s="1691"/>
      <c r="G37" s="240"/>
      <c r="H37" s="1706"/>
      <c r="I37" s="1706"/>
      <c r="J37" s="1706"/>
      <c r="K37" s="1706"/>
      <c r="L37" s="1706"/>
      <c r="M37" s="1706"/>
      <c r="N37" s="1706"/>
      <c r="O37" s="1706"/>
      <c r="P37" s="1706"/>
      <c r="Q37" s="1706"/>
      <c r="R37" s="1706"/>
      <c r="S37" s="1706"/>
      <c r="T37" s="1706"/>
      <c r="U37" s="1706"/>
      <c r="V37" s="255" t="s">
        <v>372</v>
      </c>
      <c r="W37" s="256" t="s">
        <v>373</v>
      </c>
      <c r="X37" s="1709"/>
      <c r="Y37" s="1710"/>
      <c r="Z37" s="1711"/>
    </row>
    <row r="38" spans="2:26" ht="15.95" customHeight="1">
      <c r="B38" s="1690" t="s">
        <v>430</v>
      </c>
      <c r="C38" s="1690"/>
      <c r="D38" s="1691"/>
      <c r="E38" s="1691"/>
      <c r="F38" s="1691"/>
      <c r="G38" s="240"/>
      <c r="H38" s="1706"/>
      <c r="I38" s="1706"/>
      <c r="J38" s="1706"/>
      <c r="K38" s="1706"/>
      <c r="L38" s="1706"/>
      <c r="M38" s="1706"/>
      <c r="N38" s="1706"/>
      <c r="O38" s="1706"/>
      <c r="P38" s="1706"/>
      <c r="Q38" s="1706"/>
      <c r="R38" s="1706"/>
      <c r="S38" s="1706"/>
      <c r="T38" s="1706"/>
      <c r="U38" s="1706"/>
      <c r="V38" s="255" t="s">
        <v>372</v>
      </c>
      <c r="W38" s="256" t="s">
        <v>373</v>
      </c>
      <c r="X38" s="1709"/>
      <c r="Y38" s="1710"/>
      <c r="Z38" s="1711"/>
    </row>
    <row r="39" spans="2:26" ht="15.95" customHeight="1">
      <c r="B39" s="1690" t="s">
        <v>431</v>
      </c>
      <c r="C39" s="1690"/>
      <c r="D39" s="1691"/>
      <c r="E39" s="1691"/>
      <c r="F39" s="1691"/>
      <c r="G39" s="240"/>
      <c r="H39" s="1706"/>
      <c r="I39" s="1706"/>
      <c r="J39" s="1706"/>
      <c r="K39" s="1706"/>
      <c r="L39" s="1706"/>
      <c r="M39" s="1714"/>
      <c r="N39" s="1706"/>
      <c r="O39" s="1706"/>
      <c r="P39" s="1706"/>
      <c r="Q39" s="1706"/>
      <c r="R39" s="1706"/>
      <c r="S39" s="1706"/>
      <c r="T39" s="1706"/>
      <c r="U39" s="1706"/>
      <c r="V39" s="255" t="s">
        <v>372</v>
      </c>
      <c r="W39" s="256" t="s">
        <v>373</v>
      </c>
      <c r="X39" s="1709"/>
      <c r="Y39" s="1710"/>
      <c r="Z39" s="1711"/>
    </row>
    <row r="40" spans="2:26" ht="15.95" customHeight="1">
      <c r="B40" s="1690" t="s">
        <v>432</v>
      </c>
      <c r="C40" s="1690"/>
      <c r="D40" s="1691"/>
      <c r="E40" s="1691"/>
      <c r="F40" s="1691"/>
      <c r="G40" s="240"/>
      <c r="H40" s="1706"/>
      <c r="I40" s="1706"/>
      <c r="J40" s="1706"/>
      <c r="K40" s="1706"/>
      <c r="L40" s="1706"/>
      <c r="M40" s="1706"/>
      <c r="N40" s="1706"/>
      <c r="O40" s="1706"/>
      <c r="P40" s="1706"/>
      <c r="Q40" s="1706"/>
      <c r="R40" s="1706"/>
      <c r="S40" s="1706"/>
      <c r="T40" s="1706"/>
      <c r="U40" s="1706"/>
      <c r="V40" s="255" t="s">
        <v>372</v>
      </c>
      <c r="W40" s="256" t="s">
        <v>373</v>
      </c>
      <c r="X40" s="1709"/>
      <c r="Y40" s="1710"/>
      <c r="Z40" s="1711"/>
    </row>
    <row r="41" spans="2:26" ht="15.95" customHeight="1">
      <c r="B41" s="1690" t="s">
        <v>433</v>
      </c>
      <c r="C41" s="1690"/>
      <c r="D41" s="1691"/>
      <c r="E41" s="1691"/>
      <c r="F41" s="1691"/>
      <c r="G41" s="240"/>
      <c r="H41" s="1706"/>
      <c r="I41" s="1706"/>
      <c r="J41" s="1706"/>
      <c r="K41" s="1706"/>
      <c r="L41" s="1706"/>
      <c r="M41" s="1706"/>
      <c r="N41" s="1706"/>
      <c r="O41" s="1706"/>
      <c r="P41" s="1706"/>
      <c r="Q41" s="1706"/>
      <c r="R41" s="1706"/>
      <c r="S41" s="1706"/>
      <c r="T41" s="1706"/>
      <c r="U41" s="1706"/>
      <c r="V41" s="255" t="s">
        <v>372</v>
      </c>
      <c r="W41" s="256" t="s">
        <v>373</v>
      </c>
      <c r="X41" s="1709"/>
      <c r="Y41" s="1710"/>
      <c r="Z41" s="1711"/>
    </row>
    <row r="42" spans="2:26" ht="15.95" customHeight="1">
      <c r="B42" s="1690" t="s">
        <v>434</v>
      </c>
      <c r="C42" s="1690"/>
      <c r="D42" s="1691"/>
      <c r="E42" s="1691"/>
      <c r="F42" s="1691"/>
      <c r="G42" s="240"/>
      <c r="H42" s="1706"/>
      <c r="I42" s="1706"/>
      <c r="J42" s="1706"/>
      <c r="K42" s="1706"/>
      <c r="L42" s="1706"/>
      <c r="M42" s="1706"/>
      <c r="N42" s="1706"/>
      <c r="O42" s="1706"/>
      <c r="P42" s="1706"/>
      <c r="Q42" s="1706"/>
      <c r="R42" s="1706"/>
      <c r="S42" s="1706"/>
      <c r="T42" s="1706"/>
      <c r="U42" s="1706"/>
      <c r="V42" s="255" t="s">
        <v>372</v>
      </c>
      <c r="W42" s="256" t="s">
        <v>373</v>
      </c>
      <c r="X42" s="1709"/>
      <c r="Y42" s="1710"/>
      <c r="Z42" s="1711"/>
    </row>
    <row r="43" spans="2:26" ht="15.95" customHeight="1">
      <c r="B43" s="1690" t="s">
        <v>435</v>
      </c>
      <c r="C43" s="1690"/>
      <c r="D43" s="1691"/>
      <c r="E43" s="1691"/>
      <c r="F43" s="1691"/>
      <c r="G43" s="240"/>
      <c r="H43" s="1706"/>
      <c r="I43" s="1706"/>
      <c r="J43" s="1706"/>
      <c r="K43" s="1706"/>
      <c r="L43" s="1706"/>
      <c r="M43" s="1706"/>
      <c r="N43" s="1706"/>
      <c r="O43" s="1706"/>
      <c r="P43" s="1706"/>
      <c r="Q43" s="1706"/>
      <c r="R43" s="1706"/>
      <c r="S43" s="1706"/>
      <c r="T43" s="1706"/>
      <c r="U43" s="1706"/>
      <c r="V43" s="255" t="s">
        <v>372</v>
      </c>
      <c r="W43" s="256" t="s">
        <v>373</v>
      </c>
      <c r="X43" s="1709"/>
      <c r="Y43" s="1710"/>
      <c r="Z43" s="1711"/>
    </row>
    <row r="44" spans="2:26" ht="15.95" customHeight="1">
      <c r="B44" s="1690" t="s">
        <v>436</v>
      </c>
      <c r="C44" s="1690"/>
      <c r="D44" s="1691"/>
      <c r="E44" s="1691"/>
      <c r="F44" s="1691"/>
      <c r="G44" s="240"/>
      <c r="H44" s="1706"/>
      <c r="I44" s="1706"/>
      <c r="J44" s="1706"/>
      <c r="K44" s="1706"/>
      <c r="L44" s="1706"/>
      <c r="M44" s="1706"/>
      <c r="N44" s="1706"/>
      <c r="O44" s="1706"/>
      <c r="P44" s="1706"/>
      <c r="Q44" s="1706"/>
      <c r="R44" s="1706"/>
      <c r="S44" s="1706"/>
      <c r="T44" s="1706"/>
      <c r="U44" s="1706"/>
      <c r="V44" s="255" t="s">
        <v>372</v>
      </c>
      <c r="W44" s="256" t="s">
        <v>373</v>
      </c>
      <c r="X44" s="1709"/>
      <c r="Y44" s="1710"/>
      <c r="Z44" s="1711"/>
    </row>
    <row r="45" spans="2:26" ht="15.95" customHeight="1">
      <c r="B45" s="1690" t="s">
        <v>437</v>
      </c>
      <c r="C45" s="1690"/>
      <c r="D45" s="1691"/>
      <c r="E45" s="1691"/>
      <c r="F45" s="1691"/>
      <c r="G45" s="240"/>
      <c r="H45" s="1706"/>
      <c r="I45" s="1706"/>
      <c r="J45" s="1706"/>
      <c r="K45" s="1706"/>
      <c r="L45" s="1706"/>
      <c r="M45" s="1706"/>
      <c r="N45" s="1706"/>
      <c r="O45" s="1706"/>
      <c r="P45" s="1706"/>
      <c r="Q45" s="1706"/>
      <c r="R45" s="1706"/>
      <c r="S45" s="1706"/>
      <c r="T45" s="1706"/>
      <c r="U45" s="1706"/>
      <c r="V45" s="255" t="s">
        <v>372</v>
      </c>
      <c r="W45" s="256" t="s">
        <v>373</v>
      </c>
      <c r="X45" s="1709"/>
      <c r="Y45" s="1710"/>
      <c r="Z45" s="1711"/>
    </row>
    <row r="46" spans="2:26" ht="15.95" customHeight="1">
      <c r="B46" s="1690" t="s">
        <v>438</v>
      </c>
      <c r="C46" s="1690"/>
      <c r="D46" s="1691"/>
      <c r="E46" s="1691"/>
      <c r="F46" s="1691"/>
      <c r="G46" s="240"/>
      <c r="H46" s="1706"/>
      <c r="I46" s="1706"/>
      <c r="J46" s="1706"/>
      <c r="K46" s="1706"/>
      <c r="L46" s="1706"/>
      <c r="M46" s="1706"/>
      <c r="N46" s="1706"/>
      <c r="O46" s="1706"/>
      <c r="P46" s="1706"/>
      <c r="Q46" s="1706"/>
      <c r="R46" s="1706"/>
      <c r="S46" s="1714"/>
      <c r="T46" s="1714"/>
      <c r="U46" s="1714"/>
      <c r="V46" s="255" t="s">
        <v>372</v>
      </c>
      <c r="W46" s="256" t="s">
        <v>373</v>
      </c>
      <c r="X46" s="1709"/>
      <c r="Y46" s="1710"/>
      <c r="Z46" s="1711"/>
    </row>
    <row r="47" spans="2:26" ht="15.95" customHeight="1">
      <c r="B47" s="1690" t="s">
        <v>439</v>
      </c>
      <c r="C47" s="1690"/>
      <c r="D47" s="1691"/>
      <c r="E47" s="1691"/>
      <c r="F47" s="1691"/>
      <c r="G47" s="240"/>
      <c r="H47" s="1706"/>
      <c r="I47" s="1706"/>
      <c r="J47" s="1706"/>
      <c r="K47" s="1706"/>
      <c r="L47" s="1706"/>
      <c r="M47" s="1706"/>
      <c r="N47" s="1706"/>
      <c r="O47" s="1706"/>
      <c r="P47" s="1706"/>
      <c r="Q47" s="1706"/>
      <c r="R47" s="1706"/>
      <c r="S47" s="1706"/>
      <c r="T47" s="1706"/>
      <c r="U47" s="1706"/>
      <c r="V47" s="255" t="s">
        <v>372</v>
      </c>
      <c r="W47" s="256" t="s">
        <v>373</v>
      </c>
      <c r="X47" s="1709"/>
      <c r="Y47" s="1710"/>
      <c r="Z47" s="1711"/>
    </row>
    <row r="49" spans="2:26" hidden="1"/>
    <row r="50" spans="2:26" ht="21" hidden="1" customHeight="1">
      <c r="B50" s="254" t="s">
        <v>440</v>
      </c>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3"/>
    </row>
    <row r="51" spans="2:26" ht="21" hidden="1" customHeight="1">
      <c r="B51" s="1690" t="s">
        <v>441</v>
      </c>
      <c r="C51" s="1690"/>
      <c r="D51" s="240" t="s">
        <v>442</v>
      </c>
      <c r="E51" s="1696" t="s">
        <v>443</v>
      </c>
      <c r="F51" s="1696"/>
      <c r="G51" s="1696"/>
      <c r="H51" s="1696"/>
      <c r="I51" s="1696"/>
      <c r="J51" s="1696"/>
      <c r="K51" s="254" t="s">
        <v>1211</v>
      </c>
      <c r="L51" s="242"/>
      <c r="M51" s="242"/>
      <c r="N51" s="242"/>
      <c r="O51" s="242"/>
      <c r="P51" s="242"/>
      <c r="Q51" s="242"/>
      <c r="R51" s="242"/>
      <c r="S51" s="242"/>
      <c r="T51" s="242"/>
      <c r="U51" s="242"/>
      <c r="V51" s="242"/>
      <c r="W51" s="242"/>
      <c r="X51" s="242"/>
      <c r="Y51" s="242"/>
      <c r="Z51" s="243"/>
    </row>
    <row r="52" spans="2:26" ht="21" hidden="1" customHeight="1">
      <c r="B52" s="1690" t="s">
        <v>444</v>
      </c>
      <c r="C52" s="1690"/>
      <c r="D52" s="240" t="s">
        <v>445</v>
      </c>
      <c r="E52" s="1722"/>
      <c r="F52" s="1723"/>
      <c r="G52" s="1723"/>
      <c r="H52" s="1723"/>
      <c r="I52" s="1724"/>
      <c r="J52" s="243" t="s">
        <v>163</v>
      </c>
      <c r="K52" s="1725" t="s">
        <v>444</v>
      </c>
      <c r="L52" s="1726"/>
      <c r="M52" s="1727"/>
      <c r="N52" s="1727"/>
      <c r="O52" s="1727"/>
      <c r="P52" s="1727"/>
      <c r="Q52" s="1727"/>
      <c r="R52" s="1727"/>
      <c r="S52" s="243" t="s">
        <v>164</v>
      </c>
      <c r="T52" s="244"/>
      <c r="U52" s="245"/>
      <c r="V52" s="245"/>
      <c r="W52" s="245"/>
      <c r="X52" s="245"/>
      <c r="Y52" s="245"/>
      <c r="Z52" s="246"/>
    </row>
    <row r="53" spans="2:26" ht="21" hidden="1" customHeight="1">
      <c r="B53" s="1690"/>
      <c r="C53" s="1690"/>
      <c r="D53" s="240"/>
      <c r="E53" s="1716"/>
      <c r="F53" s="1717"/>
      <c r="G53" s="1717"/>
      <c r="H53" s="1717"/>
      <c r="I53" s="1718"/>
      <c r="J53" s="243" t="s">
        <v>199</v>
      </c>
      <c r="K53" s="1703"/>
      <c r="L53" s="1704"/>
      <c r="M53" s="1708"/>
      <c r="N53" s="1708"/>
      <c r="O53" s="1708"/>
      <c r="P53" s="1708"/>
      <c r="Q53" s="1708"/>
      <c r="R53" s="1708"/>
      <c r="S53" s="251" t="s">
        <v>199</v>
      </c>
      <c r="T53" s="247"/>
      <c r="U53" s="248"/>
      <c r="V53" s="248"/>
      <c r="W53" s="248"/>
      <c r="X53" s="248"/>
      <c r="Y53" s="248"/>
      <c r="Z53" s="249"/>
    </row>
    <row r="54" spans="2:26" ht="21" hidden="1" customHeight="1">
      <c r="B54" s="1690" t="s">
        <v>447</v>
      </c>
      <c r="C54" s="1690"/>
      <c r="D54" s="240" t="s">
        <v>446</v>
      </c>
      <c r="E54" s="1716"/>
      <c r="F54" s="1717"/>
      <c r="G54" s="1717"/>
      <c r="H54" s="1717"/>
      <c r="I54" s="1718"/>
      <c r="J54" s="243" t="s">
        <v>199</v>
      </c>
      <c r="K54" s="1703" t="s">
        <v>447</v>
      </c>
      <c r="L54" s="1704"/>
      <c r="M54" s="250" t="s">
        <v>448</v>
      </c>
      <c r="N54" s="250"/>
      <c r="O54" s="1708"/>
      <c r="P54" s="1708"/>
      <c r="Q54" s="1708"/>
      <c r="R54" s="1708"/>
      <c r="S54" s="251" t="s">
        <v>199</v>
      </c>
      <c r="T54" s="247"/>
      <c r="U54" s="248"/>
      <c r="V54" s="248"/>
      <c r="W54" s="248"/>
      <c r="X54" s="248"/>
      <c r="Y54" s="248"/>
      <c r="Z54" s="249"/>
    </row>
    <row r="55" spans="2:26" ht="21" hidden="1" customHeight="1">
      <c r="B55" s="1690"/>
      <c r="C55" s="1690"/>
      <c r="D55" s="240" t="s">
        <v>449</v>
      </c>
      <c r="E55" s="1719">
        <f>E56-E54</f>
        <v>0</v>
      </c>
      <c r="F55" s="1720"/>
      <c r="G55" s="1720"/>
      <c r="H55" s="1721"/>
      <c r="I55" s="1721"/>
      <c r="J55" s="243" t="s">
        <v>165</v>
      </c>
      <c r="K55" s="247"/>
      <c r="L55" s="248"/>
      <c r="M55" s="248"/>
      <c r="N55" s="248"/>
      <c r="O55" s="248"/>
      <c r="P55" s="248"/>
      <c r="Q55" s="248"/>
      <c r="R55" s="248"/>
      <c r="S55" s="249"/>
      <c r="T55" s="247"/>
      <c r="U55" s="248"/>
      <c r="V55" s="248"/>
      <c r="W55" s="248"/>
      <c r="X55" s="248"/>
      <c r="Y55" s="248"/>
      <c r="Z55" s="249"/>
    </row>
    <row r="56" spans="2:26" ht="21" hidden="1" customHeight="1">
      <c r="B56" s="1690" t="s">
        <v>450</v>
      </c>
      <c r="C56" s="1690"/>
      <c r="D56" s="1690"/>
      <c r="E56" s="1716"/>
      <c r="F56" s="1717"/>
      <c r="G56" s="1717"/>
      <c r="H56" s="1717"/>
      <c r="I56" s="1718"/>
      <c r="J56" s="243" t="s">
        <v>199</v>
      </c>
      <c r="K56" s="252"/>
      <c r="L56" s="250"/>
      <c r="M56" s="250" t="s">
        <v>451</v>
      </c>
      <c r="N56" s="250"/>
      <c r="O56" s="1708"/>
      <c r="P56" s="1708"/>
      <c r="Q56" s="1708"/>
      <c r="R56" s="1708"/>
      <c r="S56" s="251" t="s">
        <v>199</v>
      </c>
      <c r="T56" s="252"/>
      <c r="U56" s="250"/>
      <c r="V56" s="250"/>
      <c r="W56" s="250"/>
      <c r="X56" s="250"/>
      <c r="Y56" s="250"/>
      <c r="Z56" s="251"/>
    </row>
    <row r="57" spans="2:26" ht="21" hidden="1" customHeight="1">
      <c r="B57" s="254" t="s">
        <v>452</v>
      </c>
      <c r="C57" s="242"/>
      <c r="D57" s="242"/>
      <c r="E57" s="242"/>
      <c r="F57" s="242"/>
      <c r="G57" s="242"/>
      <c r="H57" s="242"/>
      <c r="I57" s="242"/>
      <c r="J57" s="242"/>
      <c r="K57" s="242"/>
      <c r="L57" s="242"/>
      <c r="M57" s="242"/>
      <c r="N57" s="242"/>
      <c r="O57" s="243"/>
      <c r="P57" s="1728" t="s">
        <v>453</v>
      </c>
      <c r="Q57" s="1731" t="s">
        <v>66</v>
      </c>
      <c r="R57" s="1732"/>
      <c r="S57" s="1732"/>
      <c r="T57" s="1732"/>
      <c r="U57" s="1732"/>
      <c r="V57" s="1750"/>
      <c r="W57" s="1751"/>
      <c r="X57" s="1751"/>
      <c r="Y57" s="1751"/>
      <c r="Z57" s="243" t="s">
        <v>199</v>
      </c>
    </row>
    <row r="58" spans="2:26" ht="21" hidden="1" customHeight="1">
      <c r="B58" s="1733" t="s">
        <v>454</v>
      </c>
      <c r="C58" s="1715"/>
      <c r="D58" s="1734"/>
      <c r="E58" s="1752">
        <f>V60</f>
        <v>0</v>
      </c>
      <c r="F58" s="1753"/>
      <c r="G58" s="1753"/>
      <c r="H58" s="1753"/>
      <c r="I58" s="243" t="s">
        <v>199</v>
      </c>
      <c r="J58" s="1754" t="s">
        <v>455</v>
      </c>
      <c r="K58" s="1755"/>
      <c r="L58" s="1755"/>
      <c r="M58" s="1755"/>
      <c r="N58" s="259" t="e">
        <f>E58/V61*100</f>
        <v>#DIV/0!</v>
      </c>
      <c r="O58" s="251" t="s">
        <v>456</v>
      </c>
      <c r="P58" s="1729"/>
      <c r="Q58" s="1756"/>
      <c r="R58" s="1757"/>
      <c r="S58" s="1757"/>
      <c r="T58" s="1758" t="s">
        <v>457</v>
      </c>
      <c r="U58" s="1758"/>
      <c r="V58" s="1750"/>
      <c r="W58" s="1751"/>
      <c r="X58" s="1751"/>
      <c r="Y58" s="1751"/>
      <c r="Z58" s="243" t="s">
        <v>199</v>
      </c>
    </row>
    <row r="59" spans="2:26" ht="21" hidden="1" customHeight="1">
      <c r="B59" s="1733" t="s">
        <v>458</v>
      </c>
      <c r="C59" s="1715"/>
      <c r="D59" s="1734"/>
      <c r="E59" s="1735"/>
      <c r="F59" s="1736"/>
      <c r="G59" s="1736"/>
      <c r="H59" s="1736"/>
      <c r="I59" s="243" t="s">
        <v>199</v>
      </c>
      <c r="J59" s="254"/>
      <c r="K59" s="242"/>
      <c r="L59" s="242"/>
      <c r="M59" s="242"/>
      <c r="N59" s="242"/>
      <c r="O59" s="243"/>
      <c r="P59" s="1729"/>
      <c r="Q59" s="1737" t="s">
        <v>65</v>
      </c>
      <c r="R59" s="1738"/>
      <c r="S59" s="1738"/>
      <c r="T59" s="1738"/>
      <c r="U59" s="1739"/>
      <c r="V59" s="1750"/>
      <c r="W59" s="1751"/>
      <c r="X59" s="1751"/>
      <c r="Y59" s="1751"/>
      <c r="Z59" s="243" t="s">
        <v>199</v>
      </c>
    </row>
    <row r="60" spans="2:26" ht="21" hidden="1" customHeight="1" thickBot="1">
      <c r="B60" s="1725" t="s">
        <v>459</v>
      </c>
      <c r="C60" s="1726"/>
      <c r="D60" s="1759"/>
      <c r="E60" s="1760">
        <f>E61-(E58+E59)</f>
        <v>0</v>
      </c>
      <c r="F60" s="1761"/>
      <c r="G60" s="1761"/>
      <c r="H60" s="1761"/>
      <c r="I60" s="246" t="s">
        <v>199</v>
      </c>
      <c r="J60" s="244" t="s">
        <v>461</v>
      </c>
      <c r="K60" s="245"/>
      <c r="L60" s="1762"/>
      <c r="M60" s="1762"/>
      <c r="N60" s="1762"/>
      <c r="O60" s="246" t="s">
        <v>199</v>
      </c>
      <c r="P60" s="1729"/>
      <c r="Q60" s="1763" t="s">
        <v>462</v>
      </c>
      <c r="R60" s="1764"/>
      <c r="S60" s="1764"/>
      <c r="T60" s="1764"/>
      <c r="U60" s="1765"/>
      <c r="V60" s="1766"/>
      <c r="W60" s="1767"/>
      <c r="X60" s="1767"/>
      <c r="Y60" s="1767"/>
      <c r="Z60" s="246" t="s">
        <v>199</v>
      </c>
    </row>
    <row r="61" spans="2:26" ht="21" hidden="1" customHeight="1" thickTop="1">
      <c r="B61" s="1740" t="s">
        <v>450</v>
      </c>
      <c r="C61" s="1741"/>
      <c r="D61" s="1742"/>
      <c r="E61" s="1743">
        <f>E54</f>
        <v>0</v>
      </c>
      <c r="F61" s="1744"/>
      <c r="G61" s="1744"/>
      <c r="H61" s="1744"/>
      <c r="I61" s="260" t="s">
        <v>199</v>
      </c>
      <c r="J61" s="261"/>
      <c r="K61" s="262"/>
      <c r="L61" s="262"/>
      <c r="M61" s="262"/>
      <c r="N61" s="262"/>
      <c r="O61" s="260"/>
      <c r="P61" s="1730"/>
      <c r="Q61" s="1745" t="s">
        <v>463</v>
      </c>
      <c r="R61" s="1746"/>
      <c r="S61" s="1746"/>
      <c r="T61" s="1746"/>
      <c r="U61" s="1747"/>
      <c r="V61" s="1748">
        <f>SUM(V57:Y60)</f>
        <v>0</v>
      </c>
      <c r="W61" s="1749"/>
      <c r="X61" s="1749"/>
      <c r="Y61" s="1749"/>
      <c r="Z61" s="260" t="s">
        <v>199</v>
      </c>
    </row>
    <row r="62" spans="2:26" ht="21" hidden="1" customHeight="1">
      <c r="B62" s="254" t="s">
        <v>144</v>
      </c>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3"/>
    </row>
    <row r="63" spans="2:26" ht="21" hidden="1" customHeight="1">
      <c r="B63" s="1691" t="s">
        <v>464</v>
      </c>
      <c r="C63" s="1691"/>
      <c r="D63" s="1691"/>
      <c r="E63" s="1691"/>
      <c r="F63" s="240" t="s">
        <v>224</v>
      </c>
      <c r="G63" s="1690" t="s">
        <v>465</v>
      </c>
      <c r="H63" s="1690"/>
      <c r="I63" s="1690"/>
      <c r="J63" s="1690"/>
      <c r="K63" s="1690"/>
      <c r="L63" s="1706" t="s">
        <v>466</v>
      </c>
      <c r="M63" s="1706"/>
      <c r="N63" s="1706"/>
      <c r="O63" s="1706"/>
      <c r="P63" s="1706"/>
      <c r="Q63" s="1690" t="s">
        <v>467</v>
      </c>
      <c r="R63" s="1690"/>
      <c r="S63" s="1690"/>
      <c r="T63" s="1690"/>
      <c r="U63" s="1690"/>
      <c r="V63" s="1690" t="s">
        <v>468</v>
      </c>
      <c r="W63" s="1690"/>
      <c r="X63" s="1690"/>
      <c r="Y63" s="1690"/>
      <c r="Z63" s="1690"/>
    </row>
    <row r="64" spans="2:26" ht="21" hidden="1" customHeight="1">
      <c r="B64" s="1690"/>
      <c r="C64" s="1690"/>
      <c r="D64" s="1690"/>
      <c r="E64" s="1690"/>
      <c r="F64" s="239"/>
      <c r="G64" s="1690"/>
      <c r="H64" s="1690"/>
      <c r="I64" s="1690"/>
      <c r="J64" s="1690"/>
      <c r="K64" s="1690"/>
      <c r="L64" s="1768"/>
      <c r="M64" s="1768"/>
      <c r="N64" s="1768"/>
      <c r="O64" s="1768"/>
      <c r="P64" s="1768"/>
      <c r="Q64" s="1768"/>
      <c r="R64" s="1768"/>
      <c r="S64" s="1768"/>
      <c r="T64" s="1768"/>
      <c r="U64" s="1768"/>
      <c r="V64" s="1691"/>
      <c r="W64" s="1691"/>
      <c r="X64" s="1691"/>
      <c r="Y64" s="1691"/>
      <c r="Z64" s="1691"/>
    </row>
    <row r="65" spans="2:26" ht="21" hidden="1" customHeight="1">
      <c r="B65" s="1690"/>
      <c r="C65" s="1690"/>
      <c r="D65" s="1690"/>
      <c r="E65" s="1690"/>
      <c r="F65" s="239"/>
      <c r="G65" s="1690"/>
      <c r="H65" s="1690"/>
      <c r="I65" s="1690"/>
      <c r="J65" s="1690"/>
      <c r="K65" s="1690"/>
      <c r="L65" s="1768"/>
      <c r="M65" s="1768"/>
      <c r="N65" s="1768"/>
      <c r="O65" s="1768"/>
      <c r="P65" s="1768"/>
      <c r="Q65" s="1768"/>
      <c r="R65" s="1768"/>
      <c r="S65" s="1768"/>
      <c r="T65" s="1768"/>
      <c r="U65" s="1768"/>
      <c r="V65" s="1691"/>
      <c r="W65" s="1691"/>
      <c r="X65" s="1691"/>
      <c r="Y65" s="1691"/>
      <c r="Z65" s="1691"/>
    </row>
    <row r="66" spans="2:26" ht="21" hidden="1" customHeight="1">
      <c r="B66" s="1690"/>
      <c r="C66" s="1690"/>
      <c r="D66" s="1690"/>
      <c r="E66" s="1690"/>
      <c r="F66" s="239"/>
      <c r="G66" s="1690"/>
      <c r="H66" s="1690"/>
      <c r="I66" s="1690"/>
      <c r="J66" s="1690"/>
      <c r="K66" s="1690"/>
      <c r="L66" s="1768"/>
      <c r="M66" s="1768"/>
      <c r="N66" s="1768"/>
      <c r="O66" s="1768"/>
      <c r="P66" s="1768"/>
      <c r="Q66" s="1768"/>
      <c r="R66" s="1768"/>
      <c r="S66" s="1768"/>
      <c r="T66" s="1768"/>
      <c r="U66" s="1768"/>
      <c r="V66" s="1691"/>
      <c r="W66" s="1691"/>
      <c r="X66" s="1691"/>
      <c r="Y66" s="1691"/>
      <c r="Z66" s="1691"/>
    </row>
    <row r="67" spans="2:26" ht="21" hidden="1" customHeight="1">
      <c r="B67" s="254" t="s">
        <v>469</v>
      </c>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3"/>
    </row>
    <row r="68" spans="2:26" ht="21" hidden="1" customHeight="1">
      <c r="B68" s="1696"/>
      <c r="C68" s="1696"/>
      <c r="D68" s="1696"/>
      <c r="E68" s="1696" t="s">
        <v>470</v>
      </c>
      <c r="F68" s="1696"/>
      <c r="G68" s="1696"/>
      <c r="H68" s="1696"/>
      <c r="I68" s="1696"/>
      <c r="J68" s="1696" t="s">
        <v>471</v>
      </c>
      <c r="K68" s="1696"/>
      <c r="L68" s="1696"/>
      <c r="M68" s="1696"/>
      <c r="N68" s="1696" t="s">
        <v>472</v>
      </c>
      <c r="O68" s="1696"/>
      <c r="P68" s="1696"/>
      <c r="Q68" s="254" t="s">
        <v>473</v>
      </c>
      <c r="R68" s="242"/>
      <c r="S68" s="242"/>
      <c r="T68" s="242"/>
      <c r="U68" s="242"/>
      <c r="V68" s="242"/>
      <c r="W68" s="242"/>
      <c r="X68" s="242"/>
      <c r="Y68" s="242"/>
      <c r="Z68" s="243"/>
    </row>
    <row r="69" spans="2:26" ht="21" hidden="1" customHeight="1">
      <c r="B69" s="1696" t="s">
        <v>474</v>
      </c>
      <c r="C69" s="1696"/>
      <c r="D69" s="1696"/>
      <c r="E69" s="1768"/>
      <c r="F69" s="1768"/>
      <c r="G69" s="1768"/>
      <c r="H69" s="1768"/>
      <c r="I69" s="1768"/>
      <c r="J69" s="1768"/>
      <c r="K69" s="1768"/>
      <c r="L69" s="1768"/>
      <c r="M69" s="1768"/>
      <c r="N69" s="1768"/>
      <c r="O69" s="1768"/>
      <c r="P69" s="1768"/>
      <c r="Q69" s="257" t="s">
        <v>372</v>
      </c>
      <c r="R69" s="258" t="s">
        <v>475</v>
      </c>
      <c r="S69" s="258" t="s">
        <v>476</v>
      </c>
      <c r="T69" s="245"/>
      <c r="U69" s="245"/>
      <c r="V69" s="245"/>
      <c r="W69" s="245"/>
      <c r="X69" s="245"/>
      <c r="Y69" s="245"/>
      <c r="Z69" s="246"/>
    </row>
    <row r="70" spans="2:26" ht="21" hidden="1" customHeight="1" thickBot="1">
      <c r="B70" s="1774" t="s">
        <v>477</v>
      </c>
      <c r="C70" s="1774"/>
      <c r="D70" s="1774"/>
      <c r="E70" s="1775"/>
      <c r="F70" s="1775"/>
      <c r="G70" s="1775"/>
      <c r="H70" s="1775"/>
      <c r="I70" s="1775"/>
      <c r="J70" s="1775"/>
      <c r="K70" s="1775"/>
      <c r="L70" s="1775"/>
      <c r="M70" s="1775"/>
      <c r="N70" s="1775"/>
      <c r="O70" s="1775"/>
      <c r="P70" s="1775"/>
      <c r="Q70" s="247" t="s">
        <v>478</v>
      </c>
      <c r="R70" s="248"/>
      <c r="S70" s="248"/>
      <c r="T70" s="248"/>
      <c r="U70" s="248"/>
      <c r="V70" s="248"/>
      <c r="W70" s="248"/>
      <c r="X70" s="248"/>
      <c r="Y70" s="248"/>
      <c r="Z70" s="249" t="s">
        <v>479</v>
      </c>
    </row>
    <row r="71" spans="2:26" ht="21" hidden="1" customHeight="1" thickTop="1">
      <c r="B71" s="1772" t="s">
        <v>463</v>
      </c>
      <c r="C71" s="1772"/>
      <c r="D71" s="1772"/>
      <c r="E71" s="1773"/>
      <c r="F71" s="1773"/>
      <c r="G71" s="1773"/>
      <c r="H71" s="1773"/>
      <c r="I71" s="1773"/>
      <c r="J71" s="1773"/>
      <c r="K71" s="1773"/>
      <c r="L71" s="1773"/>
      <c r="M71" s="1773"/>
      <c r="N71" s="1773"/>
      <c r="O71" s="1773"/>
      <c r="P71" s="1773"/>
      <c r="Q71" s="252"/>
      <c r="R71" s="250"/>
      <c r="S71" s="250"/>
      <c r="T71" s="250"/>
      <c r="U71" s="250"/>
      <c r="V71" s="250"/>
      <c r="W71" s="250"/>
      <c r="X71" s="250"/>
      <c r="Y71" s="250"/>
      <c r="Z71" s="251"/>
    </row>
    <row r="72" spans="2:26" ht="20.100000000000001" hidden="1" customHeight="1">
      <c r="B72" s="244" t="s">
        <v>1212</v>
      </c>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6"/>
    </row>
    <row r="73" spans="2:26" ht="84" hidden="1" customHeight="1">
      <c r="B73" s="1769"/>
      <c r="C73" s="1770"/>
      <c r="D73" s="1770"/>
      <c r="E73" s="1770"/>
      <c r="F73" s="1770"/>
      <c r="G73" s="1770"/>
      <c r="H73" s="1770"/>
      <c r="I73" s="1770"/>
      <c r="J73" s="1770"/>
      <c r="K73" s="1770"/>
      <c r="L73" s="1770"/>
      <c r="M73" s="1770"/>
      <c r="N73" s="1770"/>
      <c r="O73" s="1770"/>
      <c r="P73" s="1770"/>
      <c r="Q73" s="1770"/>
      <c r="R73" s="1770"/>
      <c r="S73" s="1770"/>
      <c r="T73" s="1770"/>
      <c r="U73" s="1770"/>
      <c r="V73" s="1770"/>
      <c r="W73" s="1770"/>
      <c r="X73" s="1770"/>
      <c r="Y73" s="1770"/>
      <c r="Z73" s="1771"/>
    </row>
    <row r="74" spans="2:26" hidden="1"/>
    <row r="75" spans="2:26">
      <c r="B75" s="238" t="s">
        <v>480</v>
      </c>
    </row>
    <row r="76" spans="2:26">
      <c r="C76" s="238" t="s">
        <v>1213</v>
      </c>
    </row>
    <row r="77" spans="2:26">
      <c r="C77" s="238" t="s">
        <v>1214</v>
      </c>
    </row>
    <row r="78" spans="2:26">
      <c r="C78" s="238" t="s">
        <v>1215</v>
      </c>
    </row>
    <row r="79" spans="2:26">
      <c r="C79" s="238" t="s">
        <v>1216</v>
      </c>
    </row>
    <row r="80" spans="2:26" hidden="1">
      <c r="C80" s="238" t="s">
        <v>1217</v>
      </c>
    </row>
    <row r="81" spans="1:27" hidden="1">
      <c r="C81" s="238" t="s">
        <v>1218</v>
      </c>
    </row>
    <row r="82" spans="1:27" hidden="1">
      <c r="C82" s="238" t="s">
        <v>1219</v>
      </c>
    </row>
    <row r="84" spans="1:27" ht="12">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row>
    <row r="85" spans="1:27" ht="15.95" customHeight="1">
      <c r="A85" s="264"/>
      <c r="B85" s="26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c r="AA85" s="263"/>
    </row>
    <row r="86" spans="1:27" ht="15.95" customHeight="1">
      <c r="A86" s="264"/>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3"/>
    </row>
    <row r="87" spans="1:27" ht="15.95" customHeight="1">
      <c r="A87" s="264"/>
      <c r="B87" s="26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c r="AA87" s="263"/>
    </row>
    <row r="88" spans="1:27" ht="15.95" customHeight="1">
      <c r="A88" s="264"/>
      <c r="B88" s="264"/>
      <c r="C88" s="264"/>
      <c r="D88" s="264"/>
      <c r="E88" s="264"/>
      <c r="F88" s="264"/>
      <c r="G88" s="264"/>
      <c r="H88" s="264"/>
      <c r="I88" s="264"/>
      <c r="J88" s="264"/>
      <c r="K88" s="264"/>
      <c r="L88" s="264"/>
      <c r="M88" s="264"/>
      <c r="N88" s="264"/>
      <c r="O88" s="264"/>
      <c r="P88" s="264"/>
      <c r="Q88" s="264"/>
      <c r="R88" s="264"/>
      <c r="S88" s="264"/>
      <c r="T88" s="264"/>
      <c r="U88" s="264"/>
      <c r="V88" s="264"/>
      <c r="W88" s="264"/>
      <c r="X88" s="264"/>
      <c r="Y88" s="264"/>
      <c r="Z88" s="264"/>
      <c r="AA88" s="263"/>
    </row>
    <row r="89" spans="1:27" ht="15.95" customHeight="1">
      <c r="A89" s="264"/>
      <c r="B89" s="264"/>
      <c r="C89" s="1776"/>
      <c r="D89" s="1776"/>
      <c r="E89" s="1776"/>
      <c r="F89" s="1776"/>
      <c r="G89" s="264"/>
      <c r="H89" s="264"/>
      <c r="I89" s="264"/>
      <c r="J89" s="264"/>
      <c r="K89" s="264"/>
      <c r="L89" s="264"/>
      <c r="M89" s="264"/>
      <c r="N89" s="264"/>
      <c r="O89" s="264"/>
      <c r="P89" s="264"/>
      <c r="Q89" s="264"/>
      <c r="R89" s="264"/>
      <c r="S89" s="264"/>
      <c r="T89" s="264"/>
      <c r="U89" s="264"/>
      <c r="V89" s="264"/>
      <c r="W89" s="264"/>
      <c r="X89" s="264"/>
      <c r="Y89" s="264"/>
      <c r="Z89" s="264"/>
      <c r="AA89" s="263"/>
    </row>
    <row r="90" spans="1:27" ht="15.95" customHeight="1">
      <c r="A90" s="264"/>
      <c r="B90" s="264"/>
      <c r="C90" s="264"/>
      <c r="D90" s="480"/>
      <c r="E90" s="264"/>
      <c r="F90" s="264"/>
      <c r="G90" s="264"/>
      <c r="H90" s="248"/>
      <c r="I90" s="264"/>
      <c r="J90" s="264"/>
      <c r="K90" s="264"/>
      <c r="L90" s="264"/>
      <c r="M90" s="264"/>
      <c r="N90" s="264"/>
      <c r="O90" s="264"/>
      <c r="P90" s="264"/>
      <c r="Q90" s="264"/>
      <c r="R90" s="264"/>
      <c r="S90" s="264"/>
      <c r="T90" s="264"/>
      <c r="U90" s="264"/>
      <c r="V90" s="264"/>
      <c r="W90" s="264"/>
      <c r="X90" s="264"/>
      <c r="Y90" s="264"/>
      <c r="Z90" s="264"/>
      <c r="AA90" s="263"/>
    </row>
    <row r="91" spans="1:27" ht="15.95" customHeight="1">
      <c r="A91" s="264"/>
      <c r="B91" s="264"/>
      <c r="C91" s="264"/>
      <c r="D91" s="480"/>
      <c r="E91" s="264"/>
      <c r="F91" s="264"/>
      <c r="G91" s="264"/>
      <c r="H91" s="248"/>
      <c r="I91" s="264"/>
      <c r="J91" s="264"/>
      <c r="K91" s="264"/>
      <c r="L91" s="264"/>
      <c r="M91" s="264"/>
      <c r="N91" s="264"/>
      <c r="O91" s="264"/>
      <c r="P91" s="264"/>
      <c r="Q91" s="264"/>
      <c r="R91" s="264"/>
      <c r="S91" s="264"/>
      <c r="T91" s="264"/>
      <c r="U91" s="264"/>
      <c r="V91" s="264"/>
      <c r="W91" s="264"/>
      <c r="X91" s="264"/>
      <c r="Y91" s="264"/>
      <c r="Z91" s="264"/>
      <c r="AA91" s="263"/>
    </row>
    <row r="92" spans="1:27" ht="15.95" customHeight="1">
      <c r="A92" s="264"/>
      <c r="B92" s="264"/>
      <c r="C92" s="264"/>
      <c r="D92" s="481"/>
      <c r="E92" s="264"/>
      <c r="F92" s="264"/>
      <c r="G92" s="264"/>
      <c r="H92" s="248"/>
      <c r="I92" s="264"/>
      <c r="J92" s="264"/>
      <c r="K92" s="264"/>
      <c r="L92" s="264"/>
      <c r="M92" s="264"/>
      <c r="N92" s="264"/>
      <c r="O92" s="264"/>
      <c r="P92" s="264"/>
      <c r="Q92" s="264"/>
      <c r="R92" s="264"/>
      <c r="S92" s="264"/>
      <c r="T92" s="264"/>
      <c r="U92" s="264"/>
      <c r="V92" s="264"/>
      <c r="W92" s="264"/>
      <c r="X92" s="264"/>
      <c r="Y92" s="264"/>
      <c r="Z92" s="264"/>
      <c r="AA92" s="263"/>
    </row>
    <row r="93" spans="1:27" ht="15.95" customHeight="1">
      <c r="A93" s="264"/>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3"/>
    </row>
    <row r="94" spans="1:27" ht="15.95" customHeight="1">
      <c r="A94" s="264"/>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3"/>
    </row>
    <row r="95" spans="1:27" ht="15.95" customHeight="1">
      <c r="A95" s="264"/>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3"/>
    </row>
    <row r="96" spans="1:27" ht="15.95" customHeight="1">
      <c r="A96" s="264"/>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3"/>
    </row>
    <row r="97" spans="1:27" ht="15.95" customHeight="1">
      <c r="A97" s="264"/>
      <c r="B97" s="264"/>
      <c r="C97" s="264"/>
      <c r="D97" s="264"/>
      <c r="E97" s="264"/>
      <c r="F97" s="264"/>
      <c r="G97" s="264"/>
      <c r="H97" s="264"/>
      <c r="I97" s="264"/>
      <c r="J97" s="264"/>
      <c r="K97" s="264"/>
      <c r="L97" s="264"/>
      <c r="M97" s="264"/>
      <c r="N97" s="264"/>
      <c r="O97" s="264"/>
      <c r="P97" s="264"/>
      <c r="Q97" s="264"/>
      <c r="R97" s="264"/>
      <c r="S97" s="264"/>
      <c r="T97" s="264"/>
      <c r="U97" s="264"/>
      <c r="V97" s="264"/>
      <c r="W97" s="264"/>
      <c r="X97" s="264"/>
      <c r="Y97" s="264"/>
      <c r="Z97" s="264"/>
      <c r="AA97" s="263"/>
    </row>
    <row r="98" spans="1:27" ht="15.95" customHeight="1">
      <c r="A98" s="264"/>
      <c r="B98" s="264"/>
      <c r="C98" s="1776"/>
      <c r="D98" s="1776"/>
      <c r="E98" s="1776"/>
      <c r="F98" s="1776"/>
      <c r="G98" s="1776"/>
      <c r="H98" s="264"/>
      <c r="I98" s="264"/>
      <c r="J98" s="264"/>
      <c r="K98" s="1776"/>
      <c r="L98" s="1776"/>
      <c r="M98" s="1776"/>
      <c r="N98" s="264"/>
      <c r="O98" s="264"/>
      <c r="P98" s="264"/>
      <c r="Q98" s="1776"/>
      <c r="R98" s="1776"/>
      <c r="S98" s="1776"/>
      <c r="T98" s="1776"/>
      <c r="U98" s="264"/>
      <c r="V98" s="264"/>
      <c r="W98" s="264"/>
      <c r="X98" s="1776"/>
      <c r="Y98" s="1776"/>
      <c r="Z98" s="1776"/>
      <c r="AA98" s="263"/>
    </row>
    <row r="99" spans="1:27" ht="15.95" customHeight="1">
      <c r="A99" s="264"/>
      <c r="B99" s="264"/>
      <c r="C99" s="1776"/>
      <c r="D99" s="1776"/>
      <c r="E99" s="1776"/>
      <c r="F99" s="1776"/>
      <c r="G99" s="1776"/>
      <c r="H99" s="1776"/>
      <c r="I99" s="1776"/>
      <c r="J99" s="1776"/>
      <c r="K99" s="1776"/>
      <c r="L99" s="1776"/>
      <c r="M99" s="1776"/>
      <c r="N99" s="264"/>
      <c r="O99" s="264"/>
      <c r="P99" s="264"/>
      <c r="Q99" s="1776"/>
      <c r="R99" s="1776"/>
      <c r="S99" s="1776"/>
      <c r="T99" s="1776"/>
      <c r="U99" s="1776"/>
      <c r="V99" s="1776"/>
      <c r="W99" s="1776"/>
      <c r="X99" s="1776"/>
      <c r="Y99" s="1776"/>
      <c r="Z99" s="1776"/>
      <c r="AA99" s="263"/>
    </row>
    <row r="100" spans="1:27" ht="15.95" customHeight="1">
      <c r="A100" s="264"/>
      <c r="B100" s="264"/>
      <c r="C100" s="1776"/>
      <c r="D100" s="1776"/>
      <c r="E100" s="1776"/>
      <c r="F100" s="1776"/>
      <c r="G100" s="1776"/>
      <c r="H100" s="264"/>
      <c r="I100" s="264"/>
      <c r="J100" s="264"/>
      <c r="K100" s="1776"/>
      <c r="L100" s="1776"/>
      <c r="M100" s="1776"/>
      <c r="N100" s="264"/>
      <c r="O100" s="264"/>
      <c r="P100" s="264"/>
      <c r="Q100" s="1776"/>
      <c r="R100" s="1776"/>
      <c r="S100" s="1776"/>
      <c r="T100" s="1776"/>
      <c r="U100" s="264"/>
      <c r="V100" s="264"/>
      <c r="W100" s="264"/>
      <c r="X100" s="1776"/>
      <c r="Y100" s="1776"/>
      <c r="Z100" s="1776"/>
      <c r="AA100" s="263"/>
    </row>
    <row r="101" spans="1:27" ht="15.95" customHeight="1">
      <c r="A101" s="264"/>
      <c r="B101" s="264"/>
      <c r="C101" s="264"/>
      <c r="D101" s="264"/>
      <c r="E101" s="264"/>
      <c r="F101" s="264"/>
      <c r="G101" s="264"/>
      <c r="H101" s="264"/>
      <c r="I101" s="264"/>
      <c r="J101" s="264"/>
      <c r="K101" s="264"/>
      <c r="L101" s="1776"/>
      <c r="M101" s="1776"/>
      <c r="N101" s="264"/>
      <c r="O101" s="264"/>
      <c r="P101" s="264"/>
      <c r="Q101" s="264"/>
      <c r="R101" s="264"/>
      <c r="S101" s="264"/>
      <c r="T101" s="264"/>
      <c r="U101" s="264"/>
      <c r="V101" s="264"/>
      <c r="W101" s="264"/>
      <c r="X101" s="264"/>
      <c r="Y101" s="264"/>
      <c r="Z101" s="264"/>
      <c r="AA101" s="263"/>
    </row>
    <row r="102" spans="1:27" ht="15.95" customHeight="1">
      <c r="A102" s="264"/>
      <c r="B102" s="264"/>
      <c r="C102" s="264"/>
      <c r="D102" s="264"/>
      <c r="E102" s="264"/>
      <c r="F102" s="264"/>
      <c r="G102" s="264"/>
      <c r="H102" s="264"/>
      <c r="I102" s="264"/>
      <c r="J102" s="264"/>
      <c r="K102" s="264"/>
      <c r="L102" s="1776"/>
      <c r="M102" s="1776"/>
      <c r="N102" s="264"/>
      <c r="O102" s="264"/>
      <c r="P102" s="264"/>
      <c r="Q102" s="264"/>
      <c r="R102" s="264"/>
      <c r="S102" s="264"/>
      <c r="T102" s="264"/>
      <c r="U102" s="264"/>
      <c r="V102" s="264"/>
      <c r="W102" s="264"/>
      <c r="X102" s="264"/>
      <c r="Y102" s="264"/>
      <c r="Z102" s="264"/>
      <c r="AA102" s="263"/>
    </row>
    <row r="103" spans="1:27" ht="15.95" customHeight="1">
      <c r="A103" s="264"/>
      <c r="B103" s="264"/>
      <c r="C103" s="1776"/>
      <c r="D103" s="1776"/>
      <c r="E103" s="264"/>
      <c r="F103" s="1776"/>
      <c r="G103" s="1776"/>
      <c r="H103" s="264"/>
      <c r="I103" s="264"/>
      <c r="J103" s="264"/>
      <c r="K103" s="1776"/>
      <c r="L103" s="1776"/>
      <c r="M103" s="1776"/>
      <c r="N103" s="264"/>
      <c r="O103" s="264"/>
      <c r="P103" s="264"/>
      <c r="Q103" s="1776"/>
      <c r="R103" s="1776"/>
      <c r="S103" s="1776"/>
      <c r="T103" s="1776"/>
      <c r="U103" s="264"/>
      <c r="V103" s="264"/>
      <c r="W103" s="264"/>
      <c r="X103" s="264"/>
      <c r="Y103" s="264"/>
      <c r="Z103" s="264"/>
      <c r="AA103" s="263"/>
    </row>
    <row r="104" spans="1:27" ht="15.95" customHeight="1">
      <c r="A104" s="264"/>
      <c r="B104" s="264"/>
      <c r="C104" s="1776"/>
      <c r="D104" s="1776"/>
      <c r="E104" s="264"/>
      <c r="F104" s="1776"/>
      <c r="G104" s="1776"/>
      <c r="H104" s="264"/>
      <c r="I104" s="264"/>
      <c r="J104" s="264"/>
      <c r="K104" s="1776"/>
      <c r="L104" s="1776"/>
      <c r="M104" s="1776"/>
      <c r="N104" s="1776"/>
      <c r="O104" s="1776"/>
      <c r="P104" s="1776"/>
      <c r="Q104" s="1776"/>
      <c r="R104" s="1776"/>
      <c r="S104" s="1776"/>
      <c r="T104" s="1776"/>
      <c r="U104" s="264"/>
      <c r="V104" s="264"/>
      <c r="W104" s="264"/>
      <c r="X104" s="264"/>
      <c r="Y104" s="264"/>
      <c r="Z104" s="264"/>
      <c r="AA104" s="263"/>
    </row>
    <row r="105" spans="1:27" ht="15.95" customHeight="1">
      <c r="A105" s="264"/>
      <c r="B105" s="264"/>
      <c r="C105" s="1776"/>
      <c r="D105" s="1776"/>
      <c r="E105" s="264"/>
      <c r="F105" s="1776"/>
      <c r="G105" s="1776"/>
      <c r="H105" s="264"/>
      <c r="I105" s="264"/>
      <c r="J105" s="264"/>
      <c r="K105" s="1776"/>
      <c r="L105" s="1776"/>
      <c r="M105" s="1776"/>
      <c r="N105" s="264"/>
      <c r="O105" s="264"/>
      <c r="P105" s="264"/>
      <c r="Q105" s="1776"/>
      <c r="R105" s="1776"/>
      <c r="S105" s="1776"/>
      <c r="T105" s="1776"/>
      <c r="U105" s="264"/>
      <c r="V105" s="264"/>
      <c r="W105" s="264"/>
      <c r="X105" s="264"/>
      <c r="Y105" s="264"/>
      <c r="Z105" s="264"/>
      <c r="AA105" s="263"/>
    </row>
    <row r="106" spans="1:27" ht="15.95" customHeight="1">
      <c r="A106" s="264"/>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3"/>
    </row>
    <row r="107" spans="1:27" ht="15.95" customHeight="1">
      <c r="A107" s="264"/>
      <c r="B107" s="264"/>
      <c r="C107" s="264"/>
      <c r="D107" s="264"/>
      <c r="E107" s="264"/>
      <c r="F107" s="264"/>
      <c r="G107" s="264"/>
      <c r="H107" s="264"/>
      <c r="I107" s="264"/>
      <c r="J107" s="264"/>
      <c r="K107" s="264"/>
      <c r="L107" s="264"/>
      <c r="M107" s="264"/>
      <c r="N107" s="264"/>
      <c r="O107" s="264"/>
      <c r="P107" s="264"/>
      <c r="Q107" s="264"/>
      <c r="R107" s="264"/>
      <c r="S107" s="264"/>
      <c r="T107" s="264"/>
      <c r="U107" s="264"/>
      <c r="V107" s="264"/>
      <c r="W107" s="264"/>
      <c r="X107" s="264"/>
      <c r="Y107" s="264"/>
      <c r="Z107" s="264"/>
      <c r="AA107" s="263"/>
    </row>
    <row r="108" spans="1:27" ht="15.95" customHeight="1">
      <c r="A108" s="264"/>
      <c r="B108" s="264"/>
      <c r="C108" s="264"/>
      <c r="D108" s="264"/>
      <c r="E108" s="264"/>
      <c r="F108" s="264"/>
      <c r="G108" s="264"/>
      <c r="H108" s="264"/>
      <c r="I108" s="264"/>
      <c r="J108" s="264"/>
      <c r="K108" s="264"/>
      <c r="L108" s="264"/>
      <c r="M108" s="264"/>
      <c r="N108" s="264"/>
      <c r="O108" s="264"/>
      <c r="P108" s="264"/>
      <c r="Q108" s="264"/>
      <c r="R108" s="264"/>
      <c r="S108" s="264"/>
      <c r="T108" s="264"/>
      <c r="U108" s="264"/>
      <c r="V108" s="264"/>
      <c r="W108" s="264"/>
      <c r="X108" s="264"/>
      <c r="Y108" s="264"/>
      <c r="Z108" s="264"/>
      <c r="AA108" s="263"/>
    </row>
    <row r="109" spans="1:27" ht="15.95" customHeight="1">
      <c r="A109" s="264"/>
      <c r="B109" s="264"/>
      <c r="C109" s="264"/>
      <c r="D109" s="264"/>
      <c r="E109" s="264"/>
      <c r="F109" s="264"/>
      <c r="G109" s="264"/>
      <c r="H109" s="264"/>
      <c r="I109" s="264"/>
      <c r="J109" s="264"/>
      <c r="K109" s="264"/>
      <c r="L109" s="264"/>
      <c r="M109" s="264"/>
      <c r="N109" s="264"/>
      <c r="O109" s="264"/>
      <c r="P109" s="264"/>
      <c r="Q109" s="264"/>
      <c r="R109" s="264"/>
      <c r="S109" s="264"/>
      <c r="T109" s="264"/>
      <c r="U109" s="264"/>
      <c r="V109" s="264"/>
      <c r="W109" s="264"/>
      <c r="X109" s="264"/>
      <c r="Y109" s="264"/>
      <c r="Z109" s="264"/>
      <c r="AA109" s="263"/>
    </row>
    <row r="110" spans="1:27" ht="15.95" customHeight="1">
      <c r="A110" s="264"/>
      <c r="B110" s="264"/>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c r="AA110" s="263"/>
    </row>
    <row r="111" spans="1:27" ht="15.95" customHeight="1">
      <c r="A111" s="264"/>
      <c r="B111" s="264"/>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c r="AA111" s="263"/>
    </row>
    <row r="112" spans="1:27" ht="15.95" customHeight="1">
      <c r="A112" s="264"/>
      <c r="B112" s="264"/>
      <c r="C112" s="264"/>
      <c r="D112" s="264"/>
      <c r="E112" s="264"/>
      <c r="F112" s="264"/>
      <c r="G112" s="264"/>
      <c r="H112" s="264"/>
      <c r="I112" s="264"/>
      <c r="J112" s="264"/>
      <c r="K112" s="264"/>
      <c r="L112" s="264"/>
      <c r="M112" s="264"/>
      <c r="N112" s="264"/>
      <c r="O112" s="264"/>
      <c r="P112" s="264"/>
      <c r="Q112" s="264"/>
      <c r="R112" s="264"/>
      <c r="S112" s="264"/>
      <c r="T112" s="264"/>
      <c r="U112" s="264"/>
      <c r="V112" s="264"/>
      <c r="W112" s="264"/>
      <c r="X112" s="264"/>
      <c r="Y112" s="264"/>
      <c r="Z112" s="264"/>
      <c r="AA112" s="263"/>
    </row>
    <row r="113" spans="1:27" ht="15.95" customHeight="1">
      <c r="A113" s="264"/>
      <c r="B113" s="264"/>
      <c r="C113" s="264"/>
      <c r="D113" s="264"/>
      <c r="E113" s="264"/>
      <c r="F113" s="264"/>
      <c r="G113" s="264"/>
      <c r="H113" s="264"/>
      <c r="I113" s="264"/>
      <c r="J113" s="264"/>
      <c r="K113" s="264"/>
      <c r="L113" s="264"/>
      <c r="M113" s="264"/>
      <c r="N113" s="264"/>
      <c r="O113" s="264"/>
      <c r="P113" s="264"/>
      <c r="Q113" s="264"/>
      <c r="R113" s="264"/>
      <c r="S113" s="264"/>
      <c r="T113" s="264"/>
      <c r="U113" s="264"/>
      <c r="V113" s="264"/>
      <c r="W113" s="264"/>
      <c r="X113" s="264"/>
      <c r="Y113" s="264"/>
      <c r="Z113" s="264"/>
      <c r="AA113" s="263"/>
    </row>
    <row r="114" spans="1:27" ht="15.95" customHeight="1">
      <c r="A114" s="264"/>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3"/>
    </row>
    <row r="115" spans="1:27" ht="15.95" customHeight="1">
      <c r="A115" s="264"/>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3"/>
    </row>
    <row r="116" spans="1:27" ht="15.95" customHeight="1">
      <c r="A116" s="264"/>
      <c r="B116" s="264"/>
      <c r="C116" s="264"/>
      <c r="D116" s="264"/>
      <c r="E116" s="264"/>
      <c r="F116" s="264"/>
      <c r="G116" s="264"/>
      <c r="H116" s="264"/>
      <c r="I116" s="264"/>
      <c r="J116" s="264"/>
      <c r="K116" s="264"/>
      <c r="L116" s="264"/>
      <c r="M116" s="264"/>
      <c r="N116" s="264"/>
      <c r="O116" s="264"/>
      <c r="P116" s="264"/>
      <c r="Q116" s="264"/>
      <c r="R116" s="264"/>
      <c r="S116" s="264"/>
      <c r="T116" s="264"/>
      <c r="U116" s="264"/>
      <c r="V116" s="264"/>
      <c r="W116" s="264"/>
      <c r="X116" s="264"/>
      <c r="Y116" s="264"/>
      <c r="Z116" s="264"/>
      <c r="AA116" s="263"/>
    </row>
    <row r="117" spans="1:27" ht="15.95" customHeight="1">
      <c r="A117" s="264"/>
      <c r="B117" s="264"/>
      <c r="C117" s="264"/>
      <c r="D117" s="264"/>
      <c r="E117" s="264"/>
      <c r="F117" s="264"/>
      <c r="G117" s="264"/>
      <c r="H117" s="264"/>
      <c r="I117" s="264"/>
      <c r="J117" s="264"/>
      <c r="K117" s="264"/>
      <c r="L117" s="264"/>
      <c r="M117" s="264"/>
      <c r="N117" s="264"/>
      <c r="O117" s="264"/>
      <c r="P117" s="264"/>
      <c r="Q117" s="264"/>
      <c r="R117" s="264"/>
      <c r="S117" s="264"/>
      <c r="T117" s="264"/>
      <c r="U117" s="264"/>
      <c r="V117" s="264"/>
      <c r="W117" s="264"/>
      <c r="X117" s="264"/>
      <c r="Y117" s="264"/>
      <c r="Z117" s="264"/>
      <c r="AA117" s="263"/>
    </row>
    <row r="118" spans="1:27" ht="15.95" customHeight="1">
      <c r="A118" s="264"/>
      <c r="B118" s="264"/>
      <c r="C118" s="264"/>
      <c r="D118" s="264"/>
      <c r="E118" s="264"/>
      <c r="F118" s="264"/>
      <c r="G118" s="264"/>
      <c r="H118" s="264"/>
      <c r="I118" s="264"/>
      <c r="J118" s="264"/>
      <c r="K118" s="264"/>
      <c r="L118" s="264"/>
      <c r="M118" s="264"/>
      <c r="N118" s="264"/>
      <c r="O118" s="264"/>
      <c r="P118" s="264"/>
      <c r="Q118" s="264"/>
      <c r="R118" s="264"/>
      <c r="S118" s="264"/>
      <c r="T118" s="264"/>
      <c r="U118" s="264"/>
      <c r="V118" s="264"/>
      <c r="W118" s="264"/>
      <c r="X118" s="264"/>
      <c r="Y118" s="264"/>
      <c r="Z118" s="264"/>
      <c r="AA118" s="263"/>
    </row>
    <row r="119" spans="1:27" ht="15.95" customHeight="1">
      <c r="A119" s="264"/>
      <c r="B119" s="264"/>
      <c r="C119" s="264"/>
      <c r="D119" s="264"/>
      <c r="E119" s="264"/>
      <c r="F119" s="264"/>
      <c r="G119" s="264"/>
      <c r="H119" s="264"/>
      <c r="I119" s="264"/>
      <c r="J119" s="264"/>
      <c r="K119" s="264"/>
      <c r="L119" s="264"/>
      <c r="M119" s="264"/>
      <c r="N119" s="264"/>
      <c r="O119" s="264"/>
      <c r="P119" s="264"/>
      <c r="Q119" s="264"/>
      <c r="R119" s="264"/>
      <c r="S119" s="264"/>
      <c r="T119" s="264"/>
      <c r="U119" s="264"/>
      <c r="V119" s="264"/>
      <c r="W119" s="264"/>
      <c r="X119" s="264"/>
      <c r="Y119" s="264"/>
      <c r="Z119" s="264"/>
      <c r="AA119" s="263"/>
    </row>
    <row r="120" spans="1:27" ht="15.95" customHeight="1">
      <c r="A120" s="264"/>
      <c r="B120" s="264"/>
      <c r="C120" s="264"/>
      <c r="D120" s="264"/>
      <c r="E120" s="264"/>
      <c r="F120" s="264"/>
      <c r="G120" s="264"/>
      <c r="H120" s="264"/>
      <c r="I120" s="264"/>
      <c r="J120" s="264"/>
      <c r="K120" s="264"/>
      <c r="L120" s="264"/>
      <c r="M120" s="264"/>
      <c r="N120" s="264"/>
      <c r="O120" s="264"/>
      <c r="P120" s="264"/>
      <c r="Q120" s="264"/>
      <c r="R120" s="264"/>
      <c r="S120" s="264"/>
      <c r="T120" s="264"/>
      <c r="U120" s="264"/>
      <c r="V120" s="264"/>
      <c r="W120" s="264"/>
      <c r="X120" s="264"/>
      <c r="Y120" s="264"/>
      <c r="Z120" s="264"/>
      <c r="AA120" s="263"/>
    </row>
    <row r="121" spans="1:27" ht="15.95" customHeight="1">
      <c r="A121" s="264"/>
      <c r="B121" s="264"/>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3"/>
    </row>
    <row r="122" spans="1:27" ht="15.95" customHeight="1">
      <c r="A122" s="264"/>
      <c r="B122" s="264"/>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3"/>
    </row>
    <row r="123" spans="1:27" ht="15.95" customHeight="1">
      <c r="A123" s="264"/>
      <c r="B123" s="264"/>
      <c r="C123" s="1776"/>
      <c r="D123" s="1776"/>
      <c r="E123" s="1776"/>
      <c r="F123" s="1776"/>
      <c r="G123" s="264"/>
      <c r="H123" s="264"/>
      <c r="I123" s="264"/>
      <c r="J123" s="264"/>
      <c r="K123" s="264"/>
      <c r="L123" s="264"/>
      <c r="M123" s="264"/>
      <c r="N123" s="264"/>
      <c r="O123" s="264"/>
      <c r="P123" s="264"/>
      <c r="Q123" s="264"/>
      <c r="R123" s="264"/>
      <c r="S123" s="264"/>
      <c r="T123" s="264"/>
      <c r="U123" s="264"/>
      <c r="V123" s="264"/>
      <c r="W123" s="264"/>
      <c r="X123" s="264"/>
      <c r="Y123" s="264"/>
      <c r="Z123" s="264"/>
      <c r="AA123" s="263"/>
    </row>
    <row r="124" spans="1:27" ht="15.95" customHeight="1">
      <c r="A124" s="264"/>
      <c r="B124" s="264"/>
      <c r="C124" s="1776"/>
      <c r="D124" s="1776"/>
      <c r="E124" s="1776"/>
      <c r="F124" s="1776"/>
      <c r="G124" s="264"/>
      <c r="H124" s="248"/>
      <c r="I124" s="264"/>
      <c r="J124" s="264"/>
      <c r="K124" s="264"/>
      <c r="L124" s="264"/>
      <c r="M124" s="264"/>
      <c r="N124" s="264"/>
      <c r="O124" s="264"/>
      <c r="P124" s="264"/>
      <c r="Q124" s="264"/>
      <c r="R124" s="264"/>
      <c r="S124" s="264"/>
      <c r="T124" s="264"/>
      <c r="U124" s="264"/>
      <c r="V124" s="264"/>
      <c r="W124" s="264"/>
      <c r="X124" s="264"/>
      <c r="Y124" s="264"/>
      <c r="Z124" s="264"/>
      <c r="AA124" s="263"/>
    </row>
    <row r="125" spans="1:27" ht="15.95" customHeight="1">
      <c r="A125" s="264"/>
      <c r="B125" s="264"/>
      <c r="C125" s="264"/>
      <c r="D125" s="480"/>
      <c r="E125" s="264"/>
      <c r="F125" s="264"/>
      <c r="G125" s="264"/>
      <c r="H125" s="248"/>
      <c r="I125" s="264"/>
      <c r="J125" s="264"/>
      <c r="K125" s="264"/>
      <c r="L125" s="264"/>
      <c r="M125" s="264"/>
      <c r="N125" s="264"/>
      <c r="O125" s="264"/>
      <c r="P125" s="264"/>
      <c r="Q125" s="264"/>
      <c r="R125" s="264"/>
      <c r="S125" s="264"/>
      <c r="T125" s="264"/>
      <c r="U125" s="264"/>
      <c r="V125" s="264"/>
      <c r="W125" s="264"/>
      <c r="X125" s="264"/>
      <c r="Y125" s="264"/>
      <c r="Z125" s="264"/>
      <c r="AA125" s="263"/>
    </row>
    <row r="126" spans="1:27" ht="15.95" customHeight="1">
      <c r="A126" s="264"/>
      <c r="B126" s="264"/>
      <c r="C126" s="264"/>
      <c r="D126" s="481"/>
      <c r="E126" s="264"/>
      <c r="F126" s="264"/>
      <c r="G126" s="264"/>
      <c r="H126" s="248"/>
      <c r="I126" s="264"/>
      <c r="J126" s="264"/>
      <c r="K126" s="264"/>
      <c r="L126" s="264"/>
      <c r="M126" s="264"/>
      <c r="N126" s="264"/>
      <c r="O126" s="264"/>
      <c r="P126" s="264"/>
      <c r="Q126" s="264"/>
      <c r="R126" s="264"/>
      <c r="S126" s="264"/>
      <c r="T126" s="264"/>
      <c r="U126" s="264"/>
      <c r="V126" s="264"/>
      <c r="W126" s="264"/>
      <c r="X126" s="264"/>
      <c r="Y126" s="264"/>
      <c r="Z126" s="264"/>
      <c r="AA126" s="263"/>
    </row>
    <row r="127" spans="1:27" ht="15.95" customHeight="1">
      <c r="A127" s="264"/>
      <c r="B127" s="264"/>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3"/>
    </row>
    <row r="128" spans="1:27" ht="12">
      <c r="A128" s="264"/>
      <c r="B128" s="264"/>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3"/>
    </row>
    <row r="129" spans="1:27" ht="12">
      <c r="A129" s="264"/>
      <c r="B129" s="264"/>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3"/>
    </row>
    <row r="130" spans="1:27" ht="12">
      <c r="A130" s="264"/>
      <c r="B130" s="264"/>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3"/>
    </row>
    <row r="131" spans="1:27" ht="12">
      <c r="A131" s="264"/>
      <c r="B131" s="264"/>
      <c r="C131" s="264"/>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3"/>
    </row>
    <row r="132" spans="1:27" ht="12">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3"/>
    </row>
    <row r="133" spans="1:27" ht="12">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row>
    <row r="134" spans="1:27" ht="12">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row>
    <row r="135" spans="1:27" ht="12">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c r="W135" s="263"/>
      <c r="X135" s="263"/>
      <c r="Y135" s="263"/>
      <c r="Z135" s="263"/>
      <c r="AA135" s="263"/>
    </row>
    <row r="136" spans="1:27" ht="12">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c r="W136" s="263"/>
      <c r="X136" s="263"/>
      <c r="Y136" s="263"/>
      <c r="Z136" s="263"/>
      <c r="AA136" s="263"/>
    </row>
    <row r="137" spans="1:27" ht="12">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c r="AA137" s="263"/>
    </row>
    <row r="138" spans="1:27" ht="12">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row>
    <row r="139" spans="1:27" ht="12">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c r="W139" s="263"/>
      <c r="X139" s="263"/>
      <c r="Y139" s="263"/>
      <c r="Z139" s="263"/>
      <c r="AA139" s="263"/>
    </row>
    <row r="140" spans="1:27" ht="12">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c r="W140" s="263"/>
      <c r="X140" s="263"/>
      <c r="Y140" s="263"/>
      <c r="Z140" s="263"/>
      <c r="AA140" s="263"/>
    </row>
    <row r="141" spans="1:27" ht="12">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c r="W141" s="263"/>
      <c r="X141" s="263"/>
      <c r="Y141" s="263"/>
      <c r="Z141" s="263"/>
      <c r="AA141" s="263"/>
    </row>
    <row r="142" spans="1:27" ht="12">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row>
    <row r="143" spans="1:27" ht="12">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row>
    <row r="144" spans="1:27" ht="12">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row>
    <row r="145" spans="1:27" ht="12">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row>
    <row r="146" spans="1:27" ht="12">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row>
    <row r="147" spans="1:27" ht="12">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row>
    <row r="148" spans="1:27" ht="12">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row>
    <row r="149" spans="1:27" ht="12">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row>
    <row r="150" spans="1:27" ht="12">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row>
    <row r="151" spans="1:27" ht="12">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row>
    <row r="152" spans="1:27" ht="12">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row>
    <row r="153" spans="1:27" ht="12">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row>
    <row r="154" spans="1:27" ht="12">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row>
    <row r="155" spans="1:27" ht="12">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row>
    <row r="156" spans="1:27" ht="12">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row>
    <row r="157" spans="1:27" ht="12">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row>
    <row r="158" spans="1:27" ht="12">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row>
  </sheetData>
  <mergeCells count="325">
    <mergeCell ref="C89:F89"/>
    <mergeCell ref="C123:F123"/>
    <mergeCell ref="C124:F124"/>
    <mergeCell ref="Q98:T100"/>
    <mergeCell ref="Q103:T105"/>
    <mergeCell ref="N104:P104"/>
    <mergeCell ref="X98:Z100"/>
    <mergeCell ref="U99:W99"/>
    <mergeCell ref="C98:G100"/>
    <mergeCell ref="F103:G105"/>
    <mergeCell ref="C103:D105"/>
    <mergeCell ref="K98:M100"/>
    <mergeCell ref="K103:M105"/>
    <mergeCell ref="H99:J99"/>
    <mergeCell ref="L101:M102"/>
    <mergeCell ref="B73:Z73"/>
    <mergeCell ref="B71:D71"/>
    <mergeCell ref="E71:I71"/>
    <mergeCell ref="J71:M71"/>
    <mergeCell ref="N71:P71"/>
    <mergeCell ref="B70:D70"/>
    <mergeCell ref="E70:I70"/>
    <mergeCell ref="J70:M70"/>
    <mergeCell ref="N70:P70"/>
    <mergeCell ref="B69:D69"/>
    <mergeCell ref="E69:I69"/>
    <mergeCell ref="J69:M69"/>
    <mergeCell ref="N69:P69"/>
    <mergeCell ref="V66:Z66"/>
    <mergeCell ref="B68:D68"/>
    <mergeCell ref="E68:I68"/>
    <mergeCell ref="J68:M68"/>
    <mergeCell ref="N68:P68"/>
    <mergeCell ref="B66:E66"/>
    <mergeCell ref="G66:K66"/>
    <mergeCell ref="L66:P66"/>
    <mergeCell ref="Q66:U66"/>
    <mergeCell ref="V64:Z64"/>
    <mergeCell ref="B65:E65"/>
    <mergeCell ref="G65:K65"/>
    <mergeCell ref="L65:P65"/>
    <mergeCell ref="Q65:U65"/>
    <mergeCell ref="V65:Z65"/>
    <mergeCell ref="B64:E64"/>
    <mergeCell ref="G64:K64"/>
    <mergeCell ref="L64:P64"/>
    <mergeCell ref="Q64:U64"/>
    <mergeCell ref="V61:Y61"/>
    <mergeCell ref="B63:E63"/>
    <mergeCell ref="G63:K63"/>
    <mergeCell ref="L63:P63"/>
    <mergeCell ref="Q63:U63"/>
    <mergeCell ref="V63:Z63"/>
    <mergeCell ref="V57:Y57"/>
    <mergeCell ref="B58:D58"/>
    <mergeCell ref="E58:H58"/>
    <mergeCell ref="J58:M58"/>
    <mergeCell ref="Q58:S58"/>
    <mergeCell ref="T58:U58"/>
    <mergeCell ref="V58:Y58"/>
    <mergeCell ref="V59:Y59"/>
    <mergeCell ref="B60:D60"/>
    <mergeCell ref="E60:H60"/>
    <mergeCell ref="L60:N60"/>
    <mergeCell ref="Q60:U60"/>
    <mergeCell ref="V60:Y60"/>
    <mergeCell ref="B56:D56"/>
    <mergeCell ref="E56:I56"/>
    <mergeCell ref="O56:R56"/>
    <mergeCell ref="P57:P61"/>
    <mergeCell ref="Q57:U57"/>
    <mergeCell ref="B59:D59"/>
    <mergeCell ref="E59:H59"/>
    <mergeCell ref="Q59:U59"/>
    <mergeCell ref="B61:D61"/>
    <mergeCell ref="E61:H61"/>
    <mergeCell ref="Q61:U61"/>
    <mergeCell ref="B54:C55"/>
    <mergeCell ref="E54:I54"/>
    <mergeCell ref="K54:L54"/>
    <mergeCell ref="O54:R54"/>
    <mergeCell ref="E55:I55"/>
    <mergeCell ref="B52:C53"/>
    <mergeCell ref="E52:I52"/>
    <mergeCell ref="K52:L53"/>
    <mergeCell ref="M52:R52"/>
    <mergeCell ref="E53:I53"/>
    <mergeCell ref="M53:R53"/>
    <mergeCell ref="R47:U47"/>
    <mergeCell ref="X47:Z47"/>
    <mergeCell ref="B51:C51"/>
    <mergeCell ref="E51:J51"/>
    <mergeCell ref="B47:C47"/>
    <mergeCell ref="D47:F47"/>
    <mergeCell ref="H47:M47"/>
    <mergeCell ref="N47:Q47"/>
    <mergeCell ref="X43:Z43"/>
    <mergeCell ref="R44:U44"/>
    <mergeCell ref="X44:Z44"/>
    <mergeCell ref="R45:U45"/>
    <mergeCell ref="X45:Z45"/>
    <mergeCell ref="R46:U46"/>
    <mergeCell ref="X46:Z46"/>
    <mergeCell ref="B45:C45"/>
    <mergeCell ref="D45:F45"/>
    <mergeCell ref="B46:C46"/>
    <mergeCell ref="D46:F46"/>
    <mergeCell ref="H46:M46"/>
    <mergeCell ref="N46:Q46"/>
    <mergeCell ref="H45:M45"/>
    <mergeCell ref="N45:Q45"/>
    <mergeCell ref="B44:C44"/>
    <mergeCell ref="D44:F44"/>
    <mergeCell ref="H44:M44"/>
    <mergeCell ref="N44:Q44"/>
    <mergeCell ref="B43:C43"/>
    <mergeCell ref="D43:F43"/>
    <mergeCell ref="H43:M43"/>
    <mergeCell ref="N43:Q43"/>
    <mergeCell ref="R43:U43"/>
    <mergeCell ref="X39:Z39"/>
    <mergeCell ref="R40:U40"/>
    <mergeCell ref="X40:Z40"/>
    <mergeCell ref="R41:U41"/>
    <mergeCell ref="X41:Z41"/>
    <mergeCell ref="R42:U42"/>
    <mergeCell ref="X42:Z42"/>
    <mergeCell ref="B41:C41"/>
    <mergeCell ref="D41:F41"/>
    <mergeCell ref="B42:C42"/>
    <mergeCell ref="D42:F42"/>
    <mergeCell ref="H42:M42"/>
    <mergeCell ref="N42:Q42"/>
    <mergeCell ref="H41:M41"/>
    <mergeCell ref="N41:Q41"/>
    <mergeCell ref="B40:C40"/>
    <mergeCell ref="D40:F40"/>
    <mergeCell ref="H40:M40"/>
    <mergeCell ref="N40:Q40"/>
    <mergeCell ref="B39:C39"/>
    <mergeCell ref="D39:F39"/>
    <mergeCell ref="H39:M39"/>
    <mergeCell ref="N39:Q39"/>
    <mergeCell ref="R39:U39"/>
    <mergeCell ref="X35:Z35"/>
    <mergeCell ref="R36:U36"/>
    <mergeCell ref="X36:Z36"/>
    <mergeCell ref="R37:U37"/>
    <mergeCell ref="X37:Z37"/>
    <mergeCell ref="R38:U38"/>
    <mergeCell ref="X38:Z38"/>
    <mergeCell ref="B37:C37"/>
    <mergeCell ref="D37:F37"/>
    <mergeCell ref="B38:C38"/>
    <mergeCell ref="D38:F38"/>
    <mergeCell ref="H38:M38"/>
    <mergeCell ref="N38:Q38"/>
    <mergeCell ref="H37:M37"/>
    <mergeCell ref="N37:Q37"/>
    <mergeCell ref="B36:C36"/>
    <mergeCell ref="D36:F36"/>
    <mergeCell ref="H36:M36"/>
    <mergeCell ref="N36:Q36"/>
    <mergeCell ref="B35:C35"/>
    <mergeCell ref="D35:F35"/>
    <mergeCell ref="H35:M35"/>
    <mergeCell ref="N35:Q35"/>
    <mergeCell ref="R35:U35"/>
    <mergeCell ref="X31:Z31"/>
    <mergeCell ref="R32:U32"/>
    <mergeCell ref="X32:Z32"/>
    <mergeCell ref="R33:U33"/>
    <mergeCell ref="X33:Z33"/>
    <mergeCell ref="R34:U34"/>
    <mergeCell ref="X34:Z34"/>
    <mergeCell ref="B33:C33"/>
    <mergeCell ref="D33:F33"/>
    <mergeCell ref="B34:C34"/>
    <mergeCell ref="D34:F34"/>
    <mergeCell ref="H34:M34"/>
    <mergeCell ref="N34:Q34"/>
    <mergeCell ref="H33:M33"/>
    <mergeCell ref="N33:Q33"/>
    <mergeCell ref="B32:C32"/>
    <mergeCell ref="D32:F32"/>
    <mergeCell ref="H32:M32"/>
    <mergeCell ref="N32:Q32"/>
    <mergeCell ref="B31:C31"/>
    <mergeCell ref="D31:F31"/>
    <mergeCell ref="H31:M31"/>
    <mergeCell ref="N31:Q31"/>
    <mergeCell ref="R31:U31"/>
    <mergeCell ref="B30:C30"/>
    <mergeCell ref="D30:F30"/>
    <mergeCell ref="H30:M30"/>
    <mergeCell ref="N30:Q30"/>
    <mergeCell ref="R30:U30"/>
    <mergeCell ref="X30:Z30"/>
    <mergeCell ref="B29:C29"/>
    <mergeCell ref="D29:F29"/>
    <mergeCell ref="H29:M29"/>
    <mergeCell ref="X28:Z28"/>
    <mergeCell ref="I26:J26"/>
    <mergeCell ref="B27:F27"/>
    <mergeCell ref="H27:M27"/>
    <mergeCell ref="N27:Q27"/>
    <mergeCell ref="N29:Q29"/>
    <mergeCell ref="R27:U27"/>
    <mergeCell ref="V27:W27"/>
    <mergeCell ref="R29:U29"/>
    <mergeCell ref="X27:Z27"/>
    <mergeCell ref="B28:C28"/>
    <mergeCell ref="D28:F28"/>
    <mergeCell ref="H28:M28"/>
    <mergeCell ref="N28:Q28"/>
    <mergeCell ref="R28:U28"/>
    <mergeCell ref="X29:Z29"/>
    <mergeCell ref="X22:Z22"/>
    <mergeCell ref="R23:U23"/>
    <mergeCell ref="X23:Z23"/>
    <mergeCell ref="R24:U24"/>
    <mergeCell ref="X24:Z24"/>
    <mergeCell ref="B24:C24"/>
    <mergeCell ref="D24:F24"/>
    <mergeCell ref="B25:C25"/>
    <mergeCell ref="D25:F25"/>
    <mergeCell ref="H25:M25"/>
    <mergeCell ref="N25:Q25"/>
    <mergeCell ref="H24:M24"/>
    <mergeCell ref="N24:Q24"/>
    <mergeCell ref="B23:C23"/>
    <mergeCell ref="D23:F23"/>
    <mergeCell ref="H23:M23"/>
    <mergeCell ref="N23:Q23"/>
    <mergeCell ref="B22:C22"/>
    <mergeCell ref="D22:F22"/>
    <mergeCell ref="H22:M22"/>
    <mergeCell ref="N22:Q22"/>
    <mergeCell ref="R22:U22"/>
    <mergeCell ref="R25:U25"/>
    <mergeCell ref="X25:Z25"/>
    <mergeCell ref="X18:Z18"/>
    <mergeCell ref="R19:U19"/>
    <mergeCell ref="X19:Z19"/>
    <mergeCell ref="R20:U20"/>
    <mergeCell ref="X20:Z20"/>
    <mergeCell ref="R21:U21"/>
    <mergeCell ref="X21:Z21"/>
    <mergeCell ref="B20:C20"/>
    <mergeCell ref="D20:F20"/>
    <mergeCell ref="B21:C21"/>
    <mergeCell ref="D21:F21"/>
    <mergeCell ref="H21:M21"/>
    <mergeCell ref="N21:Q21"/>
    <mergeCell ref="H20:M20"/>
    <mergeCell ref="N20:Q20"/>
    <mergeCell ref="B19:C19"/>
    <mergeCell ref="D19:F19"/>
    <mergeCell ref="H19:M19"/>
    <mergeCell ref="N19:Q19"/>
    <mergeCell ref="B18:C18"/>
    <mergeCell ref="D18:F18"/>
    <mergeCell ref="H18:M18"/>
    <mergeCell ref="N18:Q18"/>
    <mergeCell ref="R18:U18"/>
    <mergeCell ref="B17:C17"/>
    <mergeCell ref="D17:F17"/>
    <mergeCell ref="H17:M17"/>
    <mergeCell ref="N17:Q17"/>
    <mergeCell ref="X14:Z14"/>
    <mergeCell ref="R15:U15"/>
    <mergeCell ref="X15:Z15"/>
    <mergeCell ref="R17:U17"/>
    <mergeCell ref="X17:Z17"/>
    <mergeCell ref="R16:U16"/>
    <mergeCell ref="B14:C14"/>
    <mergeCell ref="D14:F14"/>
    <mergeCell ref="H14:M14"/>
    <mergeCell ref="N14:Q14"/>
    <mergeCell ref="R14:U14"/>
    <mergeCell ref="X16:Z16"/>
    <mergeCell ref="B15:C15"/>
    <mergeCell ref="D15:F15"/>
    <mergeCell ref="H15:M15"/>
    <mergeCell ref="N15:Q15"/>
    <mergeCell ref="B16:C16"/>
    <mergeCell ref="D16:F16"/>
    <mergeCell ref="H16:M16"/>
    <mergeCell ref="N16:Q16"/>
    <mergeCell ref="B9:D9"/>
    <mergeCell ref="E9:J9"/>
    <mergeCell ref="K9:L9"/>
    <mergeCell ref="M9:N9"/>
    <mergeCell ref="E10:J10"/>
    <mergeCell ref="K10:L10"/>
    <mergeCell ref="M10:N10"/>
    <mergeCell ref="R10:X10"/>
    <mergeCell ref="R13:U13"/>
    <mergeCell ref="X13:Z13"/>
    <mergeCell ref="B12:F12"/>
    <mergeCell ref="H12:M12"/>
    <mergeCell ref="B13:C13"/>
    <mergeCell ref="D13:F13"/>
    <mergeCell ref="H13:M13"/>
    <mergeCell ref="N13:Q13"/>
    <mergeCell ref="N12:Q12"/>
    <mergeCell ref="R12:U12"/>
    <mergeCell ref="V12:W12"/>
    <mergeCell ref="X12:Z12"/>
    <mergeCell ref="B2:Z2"/>
    <mergeCell ref="B4:C4"/>
    <mergeCell ref="D4:H4"/>
    <mergeCell ref="I4:J4"/>
    <mergeCell ref="K4:O4"/>
    <mergeCell ref="P4:Q4"/>
    <mergeCell ref="R4:V4"/>
    <mergeCell ref="B6:C7"/>
    <mergeCell ref="E8:J8"/>
    <mergeCell ref="K8:L8"/>
    <mergeCell ref="M8:N8"/>
    <mergeCell ref="B5:C5"/>
    <mergeCell ref="D5:M5"/>
    <mergeCell ref="N5:O5"/>
    <mergeCell ref="P5:Z5"/>
    <mergeCell ref="Q8:Z8"/>
  </mergeCells>
  <phoneticPr fontId="2"/>
  <printOptions horizontalCentered="1"/>
  <pageMargins left="0.74803149606299213" right="0.74803149606299213" top="0.78740157480314965" bottom="0.78740157480314965" header="0.51181102362204722" footer="0.51181102362204722"/>
  <pageSetup paperSize="9" scale="92" firstPageNumber="6" orientation="portrait" useFirstPageNumber="1" horizontalDpi="300" verticalDpi="300" r:id="rId1"/>
  <headerFooter alignWithMargins="0"/>
  <rowBreaks count="1" manualBreakCount="1">
    <brk id="83" max="26"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54"/>
  <sheetViews>
    <sheetView workbookViewId="0"/>
  </sheetViews>
  <sheetFormatPr defaultRowHeight="13.5"/>
  <cols>
    <col min="1" max="1" width="2.75" customWidth="1"/>
    <col min="11" max="11" width="2.625" customWidth="1"/>
    <col min="12" max="12" width="11.5" customWidth="1"/>
    <col min="13" max="13" width="6.875" customWidth="1"/>
    <col min="19" max="19" width="24.25" customWidth="1"/>
  </cols>
  <sheetData>
    <row r="1" spans="2:19">
      <c r="B1" s="788" t="s">
        <v>949</v>
      </c>
      <c r="C1" s="788"/>
      <c r="D1" s="788"/>
      <c r="E1" s="788"/>
      <c r="F1" s="788"/>
      <c r="G1" s="788"/>
      <c r="H1" s="788"/>
      <c r="I1" s="788"/>
      <c r="J1" s="788"/>
    </row>
    <row r="2" spans="2:19">
      <c r="B2" s="789" t="s">
        <v>950</v>
      </c>
      <c r="C2" s="789" t="s">
        <v>951</v>
      </c>
      <c r="D2" s="789"/>
      <c r="E2" s="789"/>
      <c r="F2" s="789"/>
      <c r="G2" s="789"/>
      <c r="H2" s="789"/>
    </row>
    <row r="3" spans="2:19" ht="13.5" customHeight="1">
      <c r="B3" s="1784" t="s">
        <v>952</v>
      </c>
      <c r="C3" s="1784"/>
      <c r="D3" s="1784"/>
      <c r="E3" s="1784"/>
      <c r="F3" s="1784"/>
      <c r="G3" s="1784"/>
      <c r="H3" s="1784"/>
      <c r="I3" s="1784"/>
      <c r="J3" s="1784"/>
      <c r="L3" s="1785" t="s">
        <v>953</v>
      </c>
      <c r="M3" s="1785"/>
      <c r="N3" s="1785"/>
      <c r="O3" s="1785"/>
      <c r="P3" s="1785"/>
      <c r="Q3" s="1785"/>
      <c r="R3" s="1785"/>
      <c r="S3" s="1785"/>
    </row>
    <row r="4" spans="2:19" ht="13.5" customHeight="1">
      <c r="B4" s="1784"/>
      <c r="C4" s="1784"/>
      <c r="D4" s="1784"/>
      <c r="E4" s="1784"/>
      <c r="F4" s="1784"/>
      <c r="G4" s="1784"/>
      <c r="H4" s="1784"/>
      <c r="I4" s="1784"/>
      <c r="J4" s="1784"/>
      <c r="L4" s="1785"/>
      <c r="M4" s="1785"/>
      <c r="N4" s="1785"/>
      <c r="O4" s="1785"/>
      <c r="P4" s="1785"/>
      <c r="Q4" s="1785"/>
      <c r="R4" s="1785"/>
      <c r="S4" s="1785"/>
    </row>
    <row r="5" spans="2:19">
      <c r="D5" s="1786" t="s">
        <v>954</v>
      </c>
      <c r="E5" s="1786"/>
      <c r="F5" s="1786"/>
      <c r="G5" s="1786"/>
      <c r="H5" s="1786"/>
    </row>
    <row r="6" spans="2:19" ht="14.25" thickBot="1">
      <c r="L6" s="790" t="s">
        <v>955</v>
      </c>
    </row>
    <row r="7" spans="2:19" ht="13.5" customHeight="1">
      <c r="B7" s="1787" t="s">
        <v>956</v>
      </c>
      <c r="C7" s="104" t="s">
        <v>957</v>
      </c>
      <c r="D7" s="104"/>
      <c r="E7" s="104"/>
      <c r="F7" s="104"/>
      <c r="G7" s="104"/>
      <c r="H7" s="104"/>
      <c r="I7" s="791" t="s">
        <v>958</v>
      </c>
      <c r="J7" s="105" t="s">
        <v>199</v>
      </c>
    </row>
    <row r="8" spans="2:19">
      <c r="B8" s="1778"/>
      <c r="C8" s="3"/>
      <c r="D8" s="3"/>
      <c r="E8" s="3"/>
      <c r="F8" s="3"/>
      <c r="G8" s="3"/>
      <c r="H8" s="3"/>
      <c r="I8" s="2"/>
      <c r="J8" s="792"/>
      <c r="L8" t="s">
        <v>959</v>
      </c>
    </row>
    <row r="9" spans="2:19">
      <c r="B9" s="1778"/>
      <c r="C9" s="3" t="s">
        <v>960</v>
      </c>
      <c r="D9" s="3"/>
      <c r="E9" s="3"/>
      <c r="F9" s="3"/>
      <c r="G9" s="3"/>
      <c r="H9" s="3"/>
      <c r="I9" s="2" t="s">
        <v>961</v>
      </c>
      <c r="J9" s="792" t="s">
        <v>199</v>
      </c>
    </row>
    <row r="10" spans="2:19">
      <c r="B10" s="1778"/>
      <c r="C10" s="3"/>
      <c r="D10" s="3"/>
      <c r="E10" s="3"/>
      <c r="F10" s="3"/>
      <c r="G10" s="3"/>
      <c r="H10" s="3"/>
      <c r="I10" s="2"/>
      <c r="J10" s="792"/>
      <c r="L10" t="s">
        <v>962</v>
      </c>
    </row>
    <row r="11" spans="2:19">
      <c r="B11" s="1778"/>
      <c r="C11" s="3" t="s">
        <v>963</v>
      </c>
      <c r="D11" s="3"/>
      <c r="E11" s="3"/>
      <c r="F11" s="3"/>
      <c r="G11" s="3"/>
      <c r="H11" s="3"/>
      <c r="I11" s="2" t="s">
        <v>961</v>
      </c>
      <c r="J11" s="792" t="s">
        <v>199</v>
      </c>
    </row>
    <row r="12" spans="2:19">
      <c r="B12" s="1778"/>
      <c r="C12" s="3"/>
      <c r="D12" s="3"/>
      <c r="E12" s="3"/>
      <c r="F12" s="3"/>
      <c r="G12" s="3"/>
      <c r="H12" s="3"/>
      <c r="I12" s="2"/>
      <c r="J12" s="792"/>
      <c r="L12" s="793" t="s">
        <v>964</v>
      </c>
      <c r="M12" s="794" t="s">
        <v>965</v>
      </c>
      <c r="N12" s="270" t="s">
        <v>966</v>
      </c>
    </row>
    <row r="13" spans="2:19">
      <c r="B13" s="1778"/>
      <c r="C13" s="3" t="s">
        <v>449</v>
      </c>
      <c r="D13" s="3"/>
      <c r="E13" s="3" t="s">
        <v>967</v>
      </c>
      <c r="F13" s="3"/>
      <c r="G13" s="3"/>
      <c r="H13" s="3"/>
      <c r="I13" s="2" t="s">
        <v>961</v>
      </c>
      <c r="J13" s="792" t="s">
        <v>199</v>
      </c>
      <c r="N13" s="270" t="s">
        <v>968</v>
      </c>
    </row>
    <row r="14" spans="2:19">
      <c r="B14" s="1778"/>
      <c r="C14" s="3"/>
      <c r="D14" s="3"/>
      <c r="E14" s="3"/>
      <c r="F14" s="3"/>
      <c r="G14" s="3"/>
      <c r="H14" s="3"/>
      <c r="I14" s="2"/>
      <c r="J14" s="792"/>
      <c r="N14" s="270"/>
    </row>
    <row r="15" spans="2:19">
      <c r="B15" s="1788"/>
      <c r="C15" s="795" t="s">
        <v>969</v>
      </c>
      <c r="D15" s="795"/>
      <c r="E15" s="795"/>
      <c r="F15" s="795"/>
      <c r="G15" s="795"/>
      <c r="H15" s="795"/>
      <c r="I15" s="796"/>
      <c r="J15" s="797"/>
      <c r="L15" s="798" t="s">
        <v>970</v>
      </c>
      <c r="M15" s="794" t="s">
        <v>965</v>
      </c>
      <c r="N15" s="270" t="s">
        <v>971</v>
      </c>
    </row>
    <row r="16" spans="2:19" ht="13.5" customHeight="1">
      <c r="B16" s="1777" t="s">
        <v>972</v>
      </c>
      <c r="C16" s="3"/>
      <c r="D16" s="3"/>
      <c r="E16" s="3"/>
      <c r="F16" s="3"/>
      <c r="G16" s="3"/>
      <c r="H16" s="3"/>
      <c r="I16" s="1"/>
      <c r="J16" s="799"/>
      <c r="N16" t="s">
        <v>973</v>
      </c>
    </row>
    <row r="17" spans="2:14">
      <c r="B17" s="1778"/>
      <c r="C17" s="3" t="s">
        <v>974</v>
      </c>
      <c r="D17" s="3"/>
      <c r="E17" s="3"/>
      <c r="F17" s="3"/>
      <c r="G17" s="3"/>
      <c r="H17" s="3"/>
      <c r="I17" s="2" t="s">
        <v>961</v>
      </c>
      <c r="J17" s="792" t="s">
        <v>199</v>
      </c>
    </row>
    <row r="18" spans="2:14">
      <c r="B18" s="1778"/>
      <c r="C18" s="3"/>
      <c r="D18" s="3"/>
      <c r="E18" s="3"/>
      <c r="F18" s="3"/>
      <c r="G18" s="3"/>
      <c r="H18" s="3"/>
      <c r="I18" s="2"/>
      <c r="J18" s="792"/>
      <c r="L18" t="s">
        <v>963</v>
      </c>
      <c r="M18" s="794" t="s">
        <v>965</v>
      </c>
      <c r="N18" t="s">
        <v>975</v>
      </c>
    </row>
    <row r="19" spans="2:14">
      <c r="B19" s="1778"/>
      <c r="C19" s="3"/>
      <c r="D19" s="3"/>
      <c r="E19" s="3"/>
      <c r="F19" s="3"/>
      <c r="G19" s="3"/>
      <c r="H19" s="3"/>
      <c r="I19" s="2"/>
      <c r="J19" s="792"/>
      <c r="N19" t="s">
        <v>976</v>
      </c>
    </row>
    <row r="20" spans="2:14">
      <c r="B20" s="1778"/>
      <c r="C20" s="3" t="s">
        <v>977</v>
      </c>
      <c r="D20" s="3"/>
      <c r="E20" s="3"/>
      <c r="F20" s="3"/>
      <c r="G20" s="3"/>
      <c r="H20" s="3"/>
      <c r="I20" s="2"/>
      <c r="J20" s="792"/>
    </row>
    <row r="21" spans="2:14">
      <c r="B21" s="1778"/>
      <c r="C21" s="3"/>
      <c r="D21" s="3" t="s">
        <v>978</v>
      </c>
      <c r="E21" s="3"/>
      <c r="F21" s="3"/>
      <c r="G21" s="3"/>
      <c r="H21" s="3"/>
      <c r="I21" s="2" t="s">
        <v>961</v>
      </c>
      <c r="J21" s="792" t="s">
        <v>199</v>
      </c>
      <c r="L21" t="s">
        <v>449</v>
      </c>
      <c r="M21" s="794" t="s">
        <v>965</v>
      </c>
      <c r="N21" t="s">
        <v>979</v>
      </c>
    </row>
    <row r="22" spans="2:14">
      <c r="B22" s="1778"/>
      <c r="C22" s="3"/>
      <c r="D22" s="3" t="s">
        <v>980</v>
      </c>
      <c r="E22" s="3"/>
      <c r="F22" s="3"/>
      <c r="G22" s="3"/>
      <c r="H22" s="3"/>
      <c r="I22" s="2" t="s">
        <v>961</v>
      </c>
      <c r="J22" s="792" t="s">
        <v>199</v>
      </c>
    </row>
    <row r="23" spans="2:14">
      <c r="B23" s="1778"/>
      <c r="C23" s="3"/>
      <c r="D23" s="3" t="s">
        <v>981</v>
      </c>
      <c r="E23" s="3"/>
      <c r="F23" s="3"/>
      <c r="G23" s="3"/>
      <c r="H23" s="3"/>
      <c r="I23" s="2" t="s">
        <v>961</v>
      </c>
      <c r="J23" s="792" t="s">
        <v>199</v>
      </c>
    </row>
    <row r="24" spans="2:14">
      <c r="B24" s="1778"/>
      <c r="C24" s="3"/>
      <c r="D24" s="3" t="s">
        <v>981</v>
      </c>
      <c r="E24" s="3"/>
      <c r="F24" s="3"/>
      <c r="G24" s="3"/>
      <c r="H24" s="3"/>
      <c r="I24" s="2" t="s">
        <v>961</v>
      </c>
      <c r="J24" s="792" t="s">
        <v>199</v>
      </c>
      <c r="L24" t="s">
        <v>982</v>
      </c>
    </row>
    <row r="25" spans="2:14">
      <c r="B25" s="1778"/>
      <c r="C25" s="3"/>
      <c r="D25" s="3" t="s">
        <v>981</v>
      </c>
      <c r="E25" s="3"/>
      <c r="F25" s="3"/>
      <c r="G25" s="3"/>
      <c r="H25" s="3"/>
      <c r="I25" s="2" t="s">
        <v>961</v>
      </c>
      <c r="J25" s="792" t="s">
        <v>199</v>
      </c>
    </row>
    <row r="26" spans="2:14">
      <c r="B26" s="1778"/>
      <c r="C26" s="3"/>
      <c r="D26" s="3" t="s">
        <v>981</v>
      </c>
      <c r="E26" s="3"/>
      <c r="F26" s="3"/>
      <c r="G26" s="3"/>
      <c r="H26" s="3"/>
      <c r="I26" s="2" t="s">
        <v>961</v>
      </c>
      <c r="J26" s="792" t="s">
        <v>199</v>
      </c>
      <c r="L26" t="s">
        <v>983</v>
      </c>
      <c r="M26" s="794" t="s">
        <v>965</v>
      </c>
      <c r="N26" t="s">
        <v>984</v>
      </c>
    </row>
    <row r="27" spans="2:14">
      <c r="B27" s="1778"/>
      <c r="C27" s="3"/>
      <c r="D27" s="3" t="s">
        <v>981</v>
      </c>
      <c r="E27" s="3"/>
      <c r="F27" s="3"/>
      <c r="G27" s="3"/>
      <c r="H27" s="3"/>
      <c r="I27" s="2" t="s">
        <v>961</v>
      </c>
      <c r="J27" s="792" t="s">
        <v>199</v>
      </c>
      <c r="N27" t="s">
        <v>985</v>
      </c>
    </row>
    <row r="28" spans="2:14">
      <c r="B28" s="1778"/>
      <c r="C28" s="3"/>
      <c r="D28" s="3" t="s">
        <v>981</v>
      </c>
      <c r="E28" s="3"/>
      <c r="F28" s="3"/>
      <c r="G28" s="3"/>
      <c r="H28" s="3"/>
      <c r="I28" s="2" t="s">
        <v>961</v>
      </c>
      <c r="J28" s="792" t="s">
        <v>199</v>
      </c>
      <c r="N28" t="s">
        <v>986</v>
      </c>
    </row>
    <row r="29" spans="2:14">
      <c r="B29" s="1778"/>
      <c r="C29" s="3" t="s">
        <v>987</v>
      </c>
      <c r="D29" s="3"/>
      <c r="E29" s="3"/>
      <c r="F29" s="3"/>
      <c r="G29" s="3"/>
      <c r="H29" s="3"/>
      <c r="I29" s="2"/>
      <c r="J29" s="792"/>
    </row>
    <row r="30" spans="2:14">
      <c r="B30" s="1778"/>
      <c r="C30" s="3"/>
      <c r="D30" s="3" t="s">
        <v>988</v>
      </c>
      <c r="E30" s="3"/>
      <c r="F30" s="3"/>
      <c r="G30" s="3"/>
      <c r="H30" s="3"/>
      <c r="I30" s="2" t="s">
        <v>961</v>
      </c>
      <c r="J30" s="792" t="s">
        <v>199</v>
      </c>
      <c r="L30" s="793" t="s">
        <v>989</v>
      </c>
      <c r="M30" s="794" t="s">
        <v>965</v>
      </c>
      <c r="N30" t="s">
        <v>990</v>
      </c>
    </row>
    <row r="31" spans="2:14">
      <c r="B31" s="1778"/>
      <c r="C31" s="3"/>
      <c r="D31" s="3" t="s">
        <v>991</v>
      </c>
      <c r="E31" s="3"/>
      <c r="F31" s="3"/>
      <c r="G31" s="3"/>
      <c r="H31" s="3"/>
      <c r="I31" s="2" t="s">
        <v>961</v>
      </c>
      <c r="J31" s="792" t="s">
        <v>199</v>
      </c>
    </row>
    <row r="32" spans="2:14">
      <c r="B32" s="1778"/>
      <c r="C32" s="3"/>
      <c r="D32" s="3" t="s">
        <v>992</v>
      </c>
      <c r="E32" s="3"/>
      <c r="F32" s="3"/>
      <c r="G32" s="3"/>
      <c r="H32" s="3"/>
      <c r="I32" s="2" t="s">
        <v>961</v>
      </c>
      <c r="J32" s="792" t="s">
        <v>199</v>
      </c>
      <c r="L32" s="793" t="s">
        <v>993</v>
      </c>
      <c r="M32" s="794" t="s">
        <v>965</v>
      </c>
      <c r="N32" t="s">
        <v>994</v>
      </c>
    </row>
    <row r="33" spans="2:14">
      <c r="B33" s="1778"/>
      <c r="C33" s="3"/>
      <c r="D33" s="3" t="s">
        <v>981</v>
      </c>
      <c r="E33" s="3"/>
      <c r="F33" s="3"/>
      <c r="G33" s="3"/>
      <c r="H33" s="3"/>
      <c r="I33" s="2" t="s">
        <v>961</v>
      </c>
      <c r="J33" s="792" t="s">
        <v>199</v>
      </c>
    </row>
    <row r="34" spans="2:14">
      <c r="B34" s="1778"/>
      <c r="C34" s="3"/>
      <c r="D34" s="3" t="s">
        <v>981</v>
      </c>
      <c r="E34" s="3"/>
      <c r="F34" s="3"/>
      <c r="G34" s="3"/>
      <c r="H34" s="3"/>
      <c r="I34" s="2" t="s">
        <v>961</v>
      </c>
      <c r="J34" s="792" t="s">
        <v>199</v>
      </c>
    </row>
    <row r="35" spans="2:14">
      <c r="B35" s="1778"/>
      <c r="C35" s="3"/>
      <c r="D35" s="3" t="s">
        <v>981</v>
      </c>
      <c r="E35" s="3"/>
      <c r="F35" s="3"/>
      <c r="G35" s="3"/>
      <c r="H35" s="3"/>
      <c r="I35" s="2" t="s">
        <v>961</v>
      </c>
      <c r="J35" s="792" t="s">
        <v>199</v>
      </c>
      <c r="L35" t="s">
        <v>995</v>
      </c>
    </row>
    <row r="36" spans="2:14">
      <c r="B36" s="1778"/>
      <c r="C36" s="3"/>
      <c r="D36" s="3" t="s">
        <v>981</v>
      </c>
      <c r="E36" s="3"/>
      <c r="F36" s="3"/>
      <c r="G36" s="3"/>
      <c r="H36" s="3"/>
      <c r="I36" s="2" t="s">
        <v>961</v>
      </c>
      <c r="J36" s="792" t="s">
        <v>199</v>
      </c>
      <c r="M36" t="s">
        <v>996</v>
      </c>
    </row>
    <row r="37" spans="2:14">
      <c r="B37" s="1778"/>
      <c r="C37" s="3"/>
      <c r="D37" s="3" t="s">
        <v>981</v>
      </c>
      <c r="E37" s="3"/>
      <c r="F37" s="3"/>
      <c r="G37" s="3"/>
      <c r="H37" s="3"/>
      <c r="I37" s="5" t="s">
        <v>961</v>
      </c>
      <c r="J37" s="800" t="s">
        <v>199</v>
      </c>
    </row>
    <row r="38" spans="2:14" ht="14.25" thickBot="1">
      <c r="B38" s="1778"/>
      <c r="C38" s="75" t="s">
        <v>997</v>
      </c>
      <c r="D38" s="75"/>
      <c r="E38" s="75"/>
      <c r="F38" s="75"/>
      <c r="G38" s="75"/>
      <c r="H38" s="75"/>
      <c r="I38" s="2" t="s">
        <v>961</v>
      </c>
      <c r="J38" s="792" t="s">
        <v>199</v>
      </c>
    </row>
    <row r="39" spans="2:14" ht="21" customHeight="1" thickTop="1">
      <c r="B39" s="801" t="s">
        <v>998</v>
      </c>
      <c r="C39" s="802"/>
      <c r="D39" s="802"/>
      <c r="E39" s="802"/>
      <c r="F39" s="802"/>
      <c r="G39" s="802"/>
      <c r="H39" s="802"/>
      <c r="I39" s="803" t="s">
        <v>999</v>
      </c>
      <c r="J39" s="804" t="s">
        <v>199</v>
      </c>
      <c r="L39" t="s">
        <v>1000</v>
      </c>
    </row>
    <row r="40" spans="2:14" ht="13.5" customHeight="1">
      <c r="B40" s="1777" t="s">
        <v>1001</v>
      </c>
      <c r="C40" s="1780" t="s">
        <v>1002</v>
      </c>
      <c r="D40" s="75" t="s">
        <v>236</v>
      </c>
      <c r="E40" s="75"/>
      <c r="F40" s="75"/>
      <c r="G40" s="75"/>
      <c r="H40" s="75"/>
      <c r="I40" s="1" t="s">
        <v>1003</v>
      </c>
      <c r="J40" s="799" t="s">
        <v>199</v>
      </c>
    </row>
    <row r="41" spans="2:14">
      <c r="B41" s="1778"/>
      <c r="C41" s="1781"/>
      <c r="D41" s="3"/>
      <c r="E41" s="3"/>
      <c r="F41" s="3"/>
      <c r="G41" s="3"/>
      <c r="H41" s="3"/>
      <c r="I41" s="2"/>
      <c r="J41" s="792"/>
      <c r="L41" t="s">
        <v>1002</v>
      </c>
      <c r="M41" s="794" t="s">
        <v>965</v>
      </c>
      <c r="N41" t="s">
        <v>1004</v>
      </c>
    </row>
    <row r="42" spans="2:14">
      <c r="B42" s="1778"/>
      <c r="C42" s="1781"/>
      <c r="D42" s="3" t="s">
        <v>1005</v>
      </c>
      <c r="E42" s="3"/>
      <c r="F42" s="3"/>
      <c r="G42" s="3"/>
      <c r="H42" s="3"/>
      <c r="I42" s="2" t="s">
        <v>1003</v>
      </c>
      <c r="J42" s="792" t="s">
        <v>199</v>
      </c>
    </row>
    <row r="43" spans="2:14">
      <c r="B43" s="1778"/>
      <c r="C43" s="1781"/>
      <c r="D43" s="3"/>
      <c r="E43" s="3"/>
      <c r="F43" s="3"/>
      <c r="G43" s="3"/>
      <c r="H43" s="3"/>
      <c r="I43" s="2"/>
      <c r="J43" s="792"/>
      <c r="L43" t="s">
        <v>1006</v>
      </c>
      <c r="M43" s="794" t="s">
        <v>1007</v>
      </c>
      <c r="N43" t="s">
        <v>1008</v>
      </c>
    </row>
    <row r="44" spans="2:14">
      <c r="B44" s="1778"/>
      <c r="C44" s="1781"/>
      <c r="D44" s="5" t="s">
        <v>1009</v>
      </c>
      <c r="E44" s="119"/>
      <c r="F44" s="119"/>
      <c r="G44" s="119"/>
      <c r="H44" s="119"/>
      <c r="I44" s="5" t="s">
        <v>1003</v>
      </c>
      <c r="J44" s="800" t="s">
        <v>199</v>
      </c>
    </row>
    <row r="45" spans="2:14">
      <c r="B45" s="1778"/>
      <c r="C45" s="1782"/>
      <c r="D45" s="119" t="s">
        <v>1010</v>
      </c>
      <c r="E45" s="119"/>
      <c r="F45" s="119"/>
      <c r="G45" s="119"/>
      <c r="H45" s="119"/>
      <c r="I45" s="5" t="s">
        <v>1003</v>
      </c>
      <c r="J45" s="800" t="s">
        <v>199</v>
      </c>
      <c r="L45" t="s">
        <v>1011</v>
      </c>
    </row>
    <row r="46" spans="2:14">
      <c r="B46" s="1778"/>
      <c r="C46" s="1781" t="s">
        <v>1006</v>
      </c>
      <c r="D46" s="3" t="s">
        <v>1012</v>
      </c>
      <c r="E46" s="3"/>
      <c r="F46" s="3"/>
      <c r="G46" s="3"/>
      <c r="H46" s="3"/>
      <c r="I46" s="2" t="s">
        <v>1003</v>
      </c>
      <c r="J46" s="792" t="s">
        <v>199</v>
      </c>
    </row>
    <row r="47" spans="2:14">
      <c r="B47" s="1778"/>
      <c r="C47" s="1781"/>
      <c r="D47" s="3"/>
      <c r="E47" s="3"/>
      <c r="F47" s="3"/>
      <c r="G47" s="3"/>
      <c r="H47" s="3"/>
      <c r="I47" s="2"/>
      <c r="J47" s="792"/>
      <c r="L47" t="s">
        <v>1013</v>
      </c>
    </row>
    <row r="48" spans="2:14">
      <c r="B48" s="1778"/>
      <c r="C48" s="1781"/>
      <c r="D48" s="3" t="s">
        <v>1014</v>
      </c>
      <c r="E48" s="3"/>
      <c r="F48" s="3"/>
      <c r="G48" s="3"/>
      <c r="H48" s="3"/>
      <c r="I48" s="2" t="s">
        <v>961</v>
      </c>
      <c r="J48" s="792" t="s">
        <v>199</v>
      </c>
    </row>
    <row r="49" spans="2:13">
      <c r="B49" s="1778"/>
      <c r="C49" s="1781"/>
      <c r="D49" s="3"/>
      <c r="E49" s="3"/>
      <c r="F49" s="3"/>
      <c r="G49" s="3"/>
      <c r="H49" s="3"/>
      <c r="I49" s="2"/>
      <c r="J49" s="792"/>
    </row>
    <row r="50" spans="2:13">
      <c r="B50" s="1778"/>
      <c r="C50" s="1781"/>
      <c r="D50" s="5" t="s">
        <v>1009</v>
      </c>
      <c r="E50" s="119"/>
      <c r="F50" s="119"/>
      <c r="G50" s="119"/>
      <c r="H50" s="119"/>
      <c r="I50" s="5" t="s">
        <v>961</v>
      </c>
      <c r="J50" s="800" t="s">
        <v>199</v>
      </c>
      <c r="L50" s="793" t="s">
        <v>1015</v>
      </c>
    </row>
    <row r="51" spans="2:13" ht="14.25" thickBot="1">
      <c r="B51" s="1779"/>
      <c r="C51" s="1783"/>
      <c r="D51" s="805" t="s">
        <v>1016</v>
      </c>
      <c r="E51" s="805"/>
      <c r="F51" s="805"/>
      <c r="G51" s="805"/>
      <c r="H51" s="805"/>
      <c r="I51" s="806" t="s">
        <v>1003</v>
      </c>
      <c r="J51" s="807" t="s">
        <v>199</v>
      </c>
      <c r="M51" t="s">
        <v>1017</v>
      </c>
    </row>
    <row r="52" spans="2:13" ht="21" customHeight="1" thickTop="1" thickBot="1">
      <c r="B52" s="808" t="s">
        <v>1018</v>
      </c>
      <c r="C52" s="809"/>
      <c r="D52" s="809"/>
      <c r="E52" s="809"/>
      <c r="F52" s="809"/>
      <c r="G52" s="809"/>
      <c r="H52" s="809"/>
      <c r="I52" s="810" t="s">
        <v>999</v>
      </c>
      <c r="J52" s="811" t="s">
        <v>199</v>
      </c>
    </row>
    <row r="53" spans="2:13" ht="21" customHeight="1" thickTop="1" thickBot="1">
      <c r="B53" s="812" t="s">
        <v>1019</v>
      </c>
      <c r="C53" s="813"/>
      <c r="D53" s="813"/>
      <c r="E53" s="813"/>
      <c r="F53" s="813"/>
      <c r="G53" s="813"/>
      <c r="H53" s="813"/>
      <c r="I53" s="814" t="s">
        <v>999</v>
      </c>
      <c r="J53" s="815" t="s">
        <v>199</v>
      </c>
      <c r="L53" s="793" t="s">
        <v>1020</v>
      </c>
    </row>
    <row r="54" spans="2:13" ht="23.25" customHeight="1" thickTop="1" thickBot="1">
      <c r="B54" s="816" t="s">
        <v>1021</v>
      </c>
      <c r="C54" s="817"/>
      <c r="D54" s="817"/>
      <c r="E54" s="817"/>
      <c r="F54" s="817"/>
      <c r="G54" s="817"/>
      <c r="H54" s="817"/>
      <c r="I54" s="818" t="s">
        <v>999</v>
      </c>
      <c r="J54" s="819" t="s">
        <v>199</v>
      </c>
      <c r="M54" t="s">
        <v>1022</v>
      </c>
    </row>
  </sheetData>
  <mergeCells count="8">
    <mergeCell ref="B40:B51"/>
    <mergeCell ref="C40:C45"/>
    <mergeCell ref="C46:C51"/>
    <mergeCell ref="B3:J4"/>
    <mergeCell ref="L3:S4"/>
    <mergeCell ref="D5:H5"/>
    <mergeCell ref="B7:B15"/>
    <mergeCell ref="B16:B38"/>
  </mergeCells>
  <phoneticPr fontId="2"/>
  <printOptions horizontalCentered="1"/>
  <pageMargins left="0.78740157480314965" right="0.51181102362204722" top="0.98425196850393704" bottom="0.98425196850393704" header="0.51181102362204722" footer="0.51181102362204722"/>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58"/>
  <sheetViews>
    <sheetView view="pageBreakPreview" zoomScaleNormal="100" zoomScaleSheetLayoutView="100" workbookViewId="0">
      <selection activeCell="B2" sqref="B2"/>
    </sheetView>
  </sheetViews>
  <sheetFormatPr defaultColWidth="2.875" defaultRowHeight="13.5"/>
  <cols>
    <col min="1" max="1" width="0.875" style="148" customWidth="1"/>
    <col min="2" max="25" width="2.875" style="148" customWidth="1"/>
    <col min="26" max="30" width="3" style="148" customWidth="1"/>
    <col min="31" max="31" width="3.25" style="148" customWidth="1"/>
    <col min="32" max="32" width="0.875" style="148" customWidth="1"/>
    <col min="33" max="16384" width="2.875" style="148"/>
  </cols>
  <sheetData>
    <row r="1" spans="2:33">
      <c r="B1" s="148" t="s">
        <v>91</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row>
    <row r="3" spans="2:33">
      <c r="B3" s="56" t="s">
        <v>153</v>
      </c>
      <c r="C3" s="56"/>
      <c r="D3" s="56"/>
      <c r="E3" s="1790"/>
      <c r="F3" s="1790"/>
      <c r="G3" s="1790"/>
      <c r="H3" s="1790"/>
      <c r="I3" s="1790"/>
      <c r="J3" s="1790"/>
      <c r="K3" s="1790"/>
      <c r="M3" s="56"/>
      <c r="N3" s="56"/>
      <c r="O3" s="56"/>
      <c r="P3" s="56"/>
      <c r="Q3" s="56"/>
      <c r="R3" s="56"/>
      <c r="S3" s="56"/>
      <c r="T3" s="56"/>
      <c r="U3" s="56"/>
      <c r="V3" s="56"/>
      <c r="W3" s="56"/>
      <c r="X3" s="56"/>
      <c r="Y3" s="56"/>
      <c r="Z3" s="56"/>
      <c r="AA3" s="56"/>
      <c r="AB3" s="56"/>
      <c r="AC3" s="56"/>
      <c r="AD3" s="56"/>
      <c r="AE3" s="56"/>
    </row>
    <row r="4" spans="2:33" ht="5.25" customHeight="1">
      <c r="B4" s="158"/>
      <c r="M4" s="158"/>
    </row>
    <row r="5" spans="2:33">
      <c r="B5" s="56" t="s">
        <v>168</v>
      </c>
      <c r="C5" s="56"/>
      <c r="D5" s="56"/>
      <c r="E5" s="1790"/>
      <c r="F5" s="1790"/>
      <c r="G5" s="1790"/>
      <c r="H5" s="1790"/>
      <c r="I5" s="1790"/>
      <c r="J5" s="1790"/>
      <c r="K5" s="1790"/>
      <c r="M5" s="56"/>
      <c r="N5" s="56"/>
      <c r="O5" s="56"/>
      <c r="P5" s="56"/>
      <c r="Q5" s="56"/>
      <c r="R5" s="56"/>
      <c r="S5" s="56"/>
      <c r="T5" s="56"/>
      <c r="U5" s="56"/>
      <c r="V5" s="56"/>
      <c r="W5" s="56"/>
      <c r="X5" s="56"/>
      <c r="Y5" s="56"/>
      <c r="Z5" s="56"/>
      <c r="AA5" s="56"/>
      <c r="AB5" s="56"/>
      <c r="AC5" s="56"/>
      <c r="AD5" s="56"/>
      <c r="AE5" s="56"/>
    </row>
    <row r="6" spans="2:33" ht="6" customHeight="1">
      <c r="B6" s="78"/>
      <c r="C6" s="78"/>
      <c r="D6" s="78"/>
      <c r="E6" s="78"/>
      <c r="F6" s="78"/>
      <c r="G6" s="78"/>
      <c r="H6" s="78"/>
      <c r="M6" s="158"/>
    </row>
    <row r="7" spans="2:33" ht="21" customHeight="1">
      <c r="B7" s="1791" t="s">
        <v>386</v>
      </c>
      <c r="C7" s="1792"/>
      <c r="D7" s="1792"/>
      <c r="E7" s="1792"/>
      <c r="F7" s="1792"/>
      <c r="G7" s="1792"/>
      <c r="H7" s="1792"/>
      <c r="I7" s="1792"/>
      <c r="J7" s="1792"/>
      <c r="K7" s="1792"/>
      <c r="L7" s="1793"/>
      <c r="M7" s="1791" t="s">
        <v>387</v>
      </c>
      <c r="N7" s="1792"/>
      <c r="O7" s="1792"/>
      <c r="P7" s="1792"/>
      <c r="Q7" s="1792"/>
      <c r="R7" s="1792"/>
      <c r="S7" s="1792"/>
      <c r="T7" s="1792"/>
      <c r="U7" s="1792"/>
      <c r="V7" s="1792"/>
      <c r="W7" s="1792"/>
      <c r="X7" s="1792"/>
      <c r="Y7" s="1792"/>
      <c r="Z7" s="1793"/>
      <c r="AA7" s="1794" t="s">
        <v>198</v>
      </c>
      <c r="AB7" s="1795"/>
      <c r="AC7" s="1795"/>
      <c r="AD7" s="1795"/>
      <c r="AE7" s="1796"/>
    </row>
    <row r="8" spans="2:33" ht="17.25" customHeight="1">
      <c r="B8" s="74" t="s">
        <v>200</v>
      </c>
      <c r="C8" s="159"/>
      <c r="D8" s="159"/>
      <c r="E8" s="159"/>
      <c r="F8" s="151"/>
      <c r="G8" s="1797"/>
      <c r="H8" s="1798"/>
      <c r="I8" s="1798"/>
      <c r="J8" s="1798"/>
      <c r="K8" s="1798"/>
      <c r="L8" s="1799"/>
      <c r="M8" s="385" t="s">
        <v>595</v>
      </c>
      <c r="N8" s="56"/>
      <c r="O8" s="56"/>
      <c r="P8" s="56"/>
      <c r="Q8" s="56"/>
      <c r="R8" s="56"/>
      <c r="S8" s="57"/>
      <c r="T8" s="1797"/>
      <c r="U8" s="1798"/>
      <c r="V8" s="1798"/>
      <c r="W8" s="1798"/>
      <c r="X8" s="1798"/>
      <c r="Y8" s="1798"/>
      <c r="Z8" s="1799"/>
      <c r="AA8" s="56"/>
      <c r="AB8" s="56"/>
      <c r="AC8" s="56"/>
      <c r="AD8" s="56"/>
      <c r="AE8" s="57"/>
    </row>
    <row r="9" spans="2:33" ht="17.25" customHeight="1">
      <c r="B9" s="1470" t="s">
        <v>786</v>
      </c>
      <c r="C9" s="1789"/>
      <c r="D9" s="1789"/>
      <c r="E9" s="1789"/>
      <c r="F9" s="1471"/>
      <c r="G9" s="1800"/>
      <c r="H9" s="1801"/>
      <c r="I9" s="1801"/>
      <c r="J9" s="1801"/>
      <c r="K9" s="1801"/>
      <c r="L9" s="1802"/>
      <c r="M9" s="100" t="s">
        <v>55</v>
      </c>
      <c r="N9" s="52"/>
      <c r="O9" s="52"/>
      <c r="P9" s="52"/>
      <c r="Q9" s="52"/>
      <c r="R9" s="52"/>
      <c r="S9" s="53"/>
      <c r="T9" s="1803"/>
      <c r="U9" s="1801"/>
      <c r="V9" s="1801"/>
      <c r="W9" s="1801"/>
      <c r="X9" s="1801"/>
      <c r="Y9" s="1801"/>
      <c r="Z9" s="1802"/>
      <c r="AA9" s="52"/>
      <c r="AB9" s="52"/>
      <c r="AC9" s="52"/>
      <c r="AD9" s="52"/>
      <c r="AE9" s="53"/>
    </row>
    <row r="10" spans="2:33" ht="17.25" customHeight="1">
      <c r="B10" s="100" t="s">
        <v>201</v>
      </c>
      <c r="C10" s="100"/>
      <c r="D10" s="162"/>
      <c r="E10" s="162"/>
      <c r="F10" s="98"/>
      <c r="G10" s="1807"/>
      <c r="H10" s="1805"/>
      <c r="I10" s="1805"/>
      <c r="J10" s="1805"/>
      <c r="K10" s="1805"/>
      <c r="L10" s="1806"/>
      <c r="M10" s="1808" t="s">
        <v>202</v>
      </c>
      <c r="N10" s="1810" t="s">
        <v>203</v>
      </c>
      <c r="O10" s="1811"/>
      <c r="P10" s="1811"/>
      <c r="Q10" s="1811"/>
      <c r="R10" s="1811"/>
      <c r="S10" s="1812"/>
      <c r="T10" s="1804"/>
      <c r="U10" s="1805"/>
      <c r="V10" s="1805"/>
      <c r="W10" s="1805"/>
      <c r="X10" s="1805"/>
      <c r="Y10" s="1805"/>
      <c r="Z10" s="1806"/>
      <c r="AA10" s="162"/>
      <c r="AB10" s="162"/>
      <c r="AC10" s="162"/>
      <c r="AD10" s="162"/>
      <c r="AE10" s="98"/>
      <c r="AG10" s="893" t="s">
        <v>1155</v>
      </c>
    </row>
    <row r="11" spans="2:33" ht="17.25" customHeight="1">
      <c r="B11" s="100" t="s">
        <v>204</v>
      </c>
      <c r="C11" s="162"/>
      <c r="D11" s="162"/>
      <c r="E11" s="162"/>
      <c r="F11" s="98"/>
      <c r="G11" s="1804"/>
      <c r="H11" s="1813"/>
      <c r="I11" s="1813"/>
      <c r="J11" s="1813"/>
      <c r="K11" s="1813"/>
      <c r="L11" s="1814"/>
      <c r="M11" s="1808"/>
      <c r="N11" s="1810" t="s">
        <v>205</v>
      </c>
      <c r="O11" s="1811"/>
      <c r="P11" s="1811"/>
      <c r="Q11" s="1811"/>
      <c r="R11" s="1811"/>
      <c r="S11" s="1812"/>
      <c r="T11" s="1804"/>
      <c r="U11" s="1805"/>
      <c r="V11" s="1805"/>
      <c r="W11" s="1805"/>
      <c r="X11" s="1805"/>
      <c r="Y11" s="1805"/>
      <c r="Z11" s="1806"/>
      <c r="AA11" s="163" t="s">
        <v>206</v>
      </c>
      <c r="AB11" s="162"/>
      <c r="AC11" s="162"/>
      <c r="AD11" s="162"/>
      <c r="AE11" s="98"/>
    </row>
    <row r="12" spans="2:33" ht="17.25" customHeight="1">
      <c r="B12" s="100" t="s">
        <v>207</v>
      </c>
      <c r="C12" s="162"/>
      <c r="D12" s="162"/>
      <c r="E12" s="162"/>
      <c r="F12" s="98"/>
      <c r="G12" s="1807"/>
      <c r="H12" s="1805"/>
      <c r="I12" s="1805"/>
      <c r="J12" s="1805"/>
      <c r="K12" s="1805"/>
      <c r="L12" s="1806"/>
      <c r="M12" s="1808"/>
      <c r="N12" s="1810" t="s">
        <v>196</v>
      </c>
      <c r="O12" s="1811"/>
      <c r="P12" s="1811"/>
      <c r="Q12" s="1811"/>
      <c r="R12" s="1811"/>
      <c r="S12" s="1812"/>
      <c r="T12" s="1824"/>
      <c r="U12" s="1825"/>
      <c r="V12" s="1825"/>
      <c r="W12" s="1825"/>
      <c r="X12" s="1825"/>
      <c r="Y12" s="1825"/>
      <c r="Z12" s="1826"/>
      <c r="AA12" s="163" t="s">
        <v>208</v>
      </c>
      <c r="AB12" s="162"/>
      <c r="AC12" s="162"/>
      <c r="AD12" s="162"/>
      <c r="AE12" s="98"/>
    </row>
    <row r="13" spans="2:33" ht="17.25" customHeight="1">
      <c r="B13" s="100" t="s">
        <v>209</v>
      </c>
      <c r="C13" s="162"/>
      <c r="D13" s="162"/>
      <c r="E13" s="162"/>
      <c r="F13" s="164" t="s">
        <v>693</v>
      </c>
      <c r="G13" s="1804"/>
      <c r="H13" s="1813"/>
      <c r="I13" s="1813"/>
      <c r="J13" s="1813"/>
      <c r="K13" s="1813"/>
      <c r="L13" s="1814"/>
      <c r="M13" s="1808"/>
      <c r="N13" s="1810" t="s">
        <v>210</v>
      </c>
      <c r="O13" s="1811"/>
      <c r="P13" s="1811"/>
      <c r="Q13" s="1811"/>
      <c r="R13" s="1811"/>
      <c r="S13" s="1812"/>
      <c r="T13" s="1804"/>
      <c r="U13" s="1805"/>
      <c r="V13" s="1805"/>
      <c r="W13" s="1805"/>
      <c r="X13" s="1805"/>
      <c r="Y13" s="1805"/>
      <c r="Z13" s="1806"/>
      <c r="AA13" s="165" t="s">
        <v>211</v>
      </c>
      <c r="AB13" s="160"/>
      <c r="AC13" s="160"/>
      <c r="AD13" s="160"/>
      <c r="AE13" s="98"/>
    </row>
    <row r="14" spans="2:33" ht="17.25" customHeight="1">
      <c r="B14" s="100" t="s">
        <v>389</v>
      </c>
      <c r="C14" s="162"/>
      <c r="D14" s="162"/>
      <c r="E14" s="162"/>
      <c r="F14" s="164" t="s">
        <v>390</v>
      </c>
      <c r="G14" s="1804"/>
      <c r="H14" s="1813"/>
      <c r="I14" s="1813"/>
      <c r="J14" s="1813"/>
      <c r="K14" s="1813"/>
      <c r="L14" s="1814"/>
      <c r="M14" s="1808"/>
      <c r="N14" s="77"/>
      <c r="O14" s="78"/>
      <c r="P14" s="78"/>
      <c r="Q14" s="78"/>
      <c r="R14" s="78"/>
      <c r="S14" s="79"/>
      <c r="T14" s="154"/>
      <c r="U14" s="155"/>
      <c r="V14" s="155"/>
      <c r="W14" s="155"/>
      <c r="X14" s="155"/>
      <c r="Y14" s="155"/>
      <c r="Z14" s="156"/>
      <c r="AA14" s="165"/>
      <c r="AB14" s="160"/>
      <c r="AC14" s="160"/>
      <c r="AD14" s="160"/>
      <c r="AE14" s="161"/>
    </row>
    <row r="15" spans="2:33" ht="17.25" customHeight="1">
      <c r="B15" s="55" t="s">
        <v>212</v>
      </c>
      <c r="C15" s="56"/>
      <c r="D15" s="56"/>
      <c r="E15" s="56"/>
      <c r="F15" s="57"/>
      <c r="G15" s="1815"/>
      <c r="H15" s="1816"/>
      <c r="I15" s="1816"/>
      <c r="J15" s="1816"/>
      <c r="K15" s="1816"/>
      <c r="L15" s="1817"/>
      <c r="M15" s="1809"/>
      <c r="N15" s="1818"/>
      <c r="O15" s="1819"/>
      <c r="P15" s="1819"/>
      <c r="Q15" s="1819"/>
      <c r="R15" s="1819"/>
      <c r="S15" s="1820"/>
      <c r="T15" s="1821"/>
      <c r="U15" s="1822"/>
      <c r="V15" s="1822"/>
      <c r="W15" s="1822"/>
      <c r="X15" s="1822"/>
      <c r="Y15" s="1822"/>
      <c r="Z15" s="1823"/>
      <c r="AA15" s="165"/>
      <c r="AB15" s="160"/>
      <c r="AC15" s="160"/>
      <c r="AD15" s="160"/>
      <c r="AE15" s="161"/>
    </row>
    <row r="16" spans="2:33" ht="16.5" customHeight="1">
      <c r="B16" s="1794" t="s">
        <v>213</v>
      </c>
      <c r="C16" s="1795"/>
      <c r="D16" s="1795"/>
      <c r="E16" s="1795"/>
      <c r="F16" s="1796"/>
      <c r="G16" s="1804"/>
      <c r="H16" s="1805"/>
      <c r="I16" s="1805"/>
      <c r="J16" s="1805"/>
      <c r="K16" s="1805"/>
      <c r="L16" s="1806"/>
      <c r="M16" s="1794" t="s">
        <v>213</v>
      </c>
      <c r="N16" s="1795"/>
      <c r="O16" s="1795"/>
      <c r="P16" s="1795"/>
      <c r="Q16" s="1795"/>
      <c r="R16" s="1795"/>
      <c r="S16" s="1796"/>
      <c r="T16" s="1804"/>
      <c r="U16" s="1805"/>
      <c r="V16" s="1805"/>
      <c r="W16" s="1805"/>
      <c r="X16" s="1805"/>
      <c r="Y16" s="1805"/>
      <c r="Z16" s="1806"/>
      <c r="AA16" s="162"/>
      <c r="AB16" s="162"/>
      <c r="AC16" s="162"/>
      <c r="AD16" s="162"/>
      <c r="AE16" s="98"/>
    </row>
    <row r="17" spans="2:31" ht="16.5" customHeight="1">
      <c r="B17" s="166" t="s">
        <v>388</v>
      </c>
      <c r="C17" s="52" t="s">
        <v>392</v>
      </c>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row>
    <row r="18" spans="2:31" ht="16.5" customHeight="1">
      <c r="B18" s="167" t="s">
        <v>391</v>
      </c>
      <c r="C18" s="56" t="s">
        <v>1220</v>
      </c>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row>
    <row r="19" spans="2:31">
      <c r="B19" s="167"/>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row>
    <row r="20" spans="2:31" ht="16.5" customHeight="1" thickBot="1">
      <c r="B20" s="56" t="s">
        <v>214</v>
      </c>
      <c r="C20" s="56"/>
      <c r="D20" s="56"/>
      <c r="E20" s="56"/>
      <c r="F20" s="56"/>
      <c r="G20" s="56"/>
      <c r="H20" s="56"/>
      <c r="I20" s="56"/>
      <c r="J20" s="56"/>
      <c r="K20" s="56"/>
      <c r="L20" s="56"/>
      <c r="M20" s="56"/>
      <c r="N20" s="56"/>
      <c r="O20" s="56"/>
      <c r="P20" s="56"/>
      <c r="Q20" s="56"/>
      <c r="R20" s="56"/>
      <c r="S20" s="56"/>
      <c r="T20" s="56"/>
      <c r="U20" s="56"/>
      <c r="V20" s="56"/>
      <c r="W20" s="56"/>
      <c r="X20" s="56"/>
      <c r="Y20" s="56"/>
      <c r="Z20" s="56"/>
      <c r="AC20" s="56"/>
      <c r="AD20" s="56"/>
      <c r="AE20" s="236" t="s">
        <v>235</v>
      </c>
    </row>
    <row r="21" spans="2:31" ht="16.5" customHeight="1" thickTop="1">
      <c r="B21" s="1794" t="s">
        <v>215</v>
      </c>
      <c r="C21" s="1795"/>
      <c r="D21" s="1795"/>
      <c r="E21" s="1795"/>
      <c r="F21" s="1795"/>
      <c r="G21" s="1795"/>
      <c r="H21" s="1795"/>
      <c r="I21" s="1796"/>
      <c r="J21" s="1794" t="s">
        <v>216</v>
      </c>
      <c r="K21" s="1795"/>
      <c r="L21" s="1795"/>
      <c r="M21" s="1795"/>
      <c r="N21" s="1795"/>
      <c r="O21" s="1795"/>
      <c r="P21" s="1796"/>
      <c r="Q21" s="1794" t="s">
        <v>217</v>
      </c>
      <c r="R21" s="1795"/>
      <c r="S21" s="1795"/>
      <c r="T21" s="1795"/>
      <c r="U21" s="1837"/>
      <c r="V21" s="1838" t="s">
        <v>218</v>
      </c>
      <c r="W21" s="1839"/>
      <c r="X21" s="1839"/>
      <c r="Y21" s="1839"/>
      <c r="Z21" s="1839"/>
      <c r="AA21" s="1840"/>
      <c r="AB21" s="1827" t="s">
        <v>219</v>
      </c>
      <c r="AC21" s="1795"/>
      <c r="AD21" s="1795"/>
      <c r="AE21" s="1796"/>
    </row>
    <row r="22" spans="2:31" ht="16.5" customHeight="1">
      <c r="B22" s="1828" t="s">
        <v>394</v>
      </c>
      <c r="C22" s="1829"/>
      <c r="D22" s="1829"/>
      <c r="E22" s="1829"/>
      <c r="F22" s="1829"/>
      <c r="G22" s="1829"/>
      <c r="H22" s="1829"/>
      <c r="I22" s="1830"/>
      <c r="J22" s="1831"/>
      <c r="K22" s="1832"/>
      <c r="L22" s="1832"/>
      <c r="M22" s="1832"/>
      <c r="N22" s="1832"/>
      <c r="O22" s="1832"/>
      <c r="P22" s="1833"/>
      <c r="Q22" s="1831"/>
      <c r="R22" s="1832"/>
      <c r="S22" s="1832"/>
      <c r="T22" s="1832"/>
      <c r="U22" s="1834"/>
      <c r="V22" s="1835"/>
      <c r="W22" s="1832"/>
      <c r="X22" s="1832"/>
      <c r="Y22" s="1832"/>
      <c r="Z22" s="1832"/>
      <c r="AA22" s="1834"/>
      <c r="AB22" s="1836"/>
      <c r="AC22" s="1829"/>
      <c r="AD22" s="1829"/>
      <c r="AE22" s="1830"/>
    </row>
    <row r="23" spans="2:31" ht="16.5" customHeight="1" thickBot="1">
      <c r="B23" s="1854" t="s">
        <v>395</v>
      </c>
      <c r="C23" s="1855"/>
      <c r="D23" s="1855"/>
      <c r="E23" s="1855"/>
      <c r="F23" s="1855"/>
      <c r="G23" s="1855"/>
      <c r="H23" s="1855"/>
      <c r="I23" s="1856"/>
      <c r="J23" s="1857"/>
      <c r="K23" s="1858"/>
      <c r="L23" s="1858"/>
      <c r="M23" s="1858"/>
      <c r="N23" s="1858"/>
      <c r="O23" s="1858"/>
      <c r="P23" s="1859"/>
      <c r="Q23" s="1857"/>
      <c r="R23" s="1858"/>
      <c r="S23" s="1858"/>
      <c r="T23" s="1858"/>
      <c r="U23" s="1860"/>
      <c r="V23" s="1861"/>
      <c r="W23" s="1862"/>
      <c r="X23" s="1862"/>
      <c r="Y23" s="1862"/>
      <c r="Z23" s="1862"/>
      <c r="AA23" s="1863"/>
      <c r="AB23" s="1841"/>
      <c r="AC23" s="1842"/>
      <c r="AD23" s="1842"/>
      <c r="AE23" s="1843"/>
    </row>
    <row r="24" spans="2:31" ht="16.5" customHeight="1" thickTop="1"/>
    <row r="25" spans="2:31" ht="16.5" customHeight="1">
      <c r="B25" s="148" t="s">
        <v>220</v>
      </c>
      <c r="AC25" s="56"/>
      <c r="AD25" s="56"/>
      <c r="AE25" s="236" t="s">
        <v>235</v>
      </c>
    </row>
    <row r="26" spans="2:31" ht="16.5" customHeight="1" thickBot="1">
      <c r="B26" s="1844" t="s">
        <v>221</v>
      </c>
      <c r="C26" s="1845"/>
      <c r="D26" s="1845"/>
      <c r="E26" s="1845"/>
      <c r="F26" s="1845"/>
      <c r="G26" s="1846"/>
      <c r="H26" s="1844" t="s">
        <v>222</v>
      </c>
      <c r="I26" s="1845"/>
      <c r="J26" s="1845"/>
      <c r="K26" s="1845"/>
      <c r="L26" s="1845"/>
      <c r="M26" s="1845"/>
      <c r="N26" s="1845"/>
      <c r="O26" s="1845"/>
      <c r="P26" s="1845"/>
      <c r="Q26" s="1845"/>
      <c r="R26" s="1845"/>
      <c r="S26" s="1845"/>
      <c r="T26" s="1845"/>
      <c r="U26" s="1845"/>
      <c r="V26" s="1845"/>
      <c r="W26" s="1845"/>
      <c r="X26" s="1845"/>
      <c r="Y26" s="1845"/>
      <c r="Z26" s="1845"/>
      <c r="AA26" s="1845"/>
      <c r="AB26" s="1845"/>
      <c r="AC26" s="1845"/>
      <c r="AD26" s="1845"/>
      <c r="AE26" s="1846"/>
    </row>
    <row r="27" spans="2:31" ht="16.5" customHeight="1" thickTop="1">
      <c r="B27" s="1847"/>
      <c r="C27" s="1848"/>
      <c r="D27" s="1848"/>
      <c r="E27" s="1848"/>
      <c r="F27" s="1848"/>
      <c r="G27" s="1848"/>
      <c r="H27" s="1849" t="s">
        <v>393</v>
      </c>
      <c r="I27" s="1850"/>
      <c r="J27" s="1850"/>
      <c r="K27" s="1850"/>
      <c r="L27" s="1850"/>
      <c r="M27" s="1851"/>
      <c r="N27" s="1838" t="s">
        <v>236</v>
      </c>
      <c r="O27" s="1839"/>
      <c r="P27" s="1839"/>
      <c r="Q27" s="1839"/>
      <c r="R27" s="1839"/>
      <c r="S27" s="1840"/>
      <c r="T27" s="1852"/>
      <c r="U27" s="1850"/>
      <c r="V27" s="1850"/>
      <c r="W27" s="1850"/>
      <c r="X27" s="1850"/>
      <c r="Y27" s="1853"/>
      <c r="Z27" s="1794" t="s">
        <v>213</v>
      </c>
      <c r="AA27" s="1795"/>
      <c r="AB27" s="1795"/>
      <c r="AC27" s="1795"/>
      <c r="AD27" s="1795"/>
      <c r="AE27" s="1796"/>
    </row>
    <row r="28" spans="2:31" ht="16.5" customHeight="1">
      <c r="B28" s="1831" t="s">
        <v>694</v>
      </c>
      <c r="C28" s="1832"/>
      <c r="D28" s="1832"/>
      <c r="E28" s="1832"/>
      <c r="F28" s="1832"/>
      <c r="G28" s="1833"/>
      <c r="H28" s="1831"/>
      <c r="I28" s="1832"/>
      <c r="J28" s="1832"/>
      <c r="K28" s="1832"/>
      <c r="L28" s="1832"/>
      <c r="M28" s="1834"/>
      <c r="N28" s="1835"/>
      <c r="O28" s="1832"/>
      <c r="P28" s="1832"/>
      <c r="Q28" s="1832"/>
      <c r="R28" s="1832"/>
      <c r="S28" s="1834"/>
      <c r="T28" s="1835"/>
      <c r="U28" s="1832"/>
      <c r="V28" s="1832"/>
      <c r="W28" s="1832"/>
      <c r="X28" s="1832"/>
      <c r="Y28" s="1833"/>
      <c r="Z28" s="1831"/>
      <c r="AA28" s="1832"/>
      <c r="AB28" s="1832"/>
      <c r="AC28" s="1832"/>
      <c r="AD28" s="1832"/>
      <c r="AE28" s="1833"/>
    </row>
    <row r="29" spans="2:31" ht="16.5" customHeight="1" thickBot="1">
      <c r="B29" s="1857"/>
      <c r="C29" s="1858"/>
      <c r="D29" s="1858"/>
      <c r="E29" s="1858"/>
      <c r="F29" s="1858"/>
      <c r="G29" s="1859"/>
      <c r="H29" s="1857"/>
      <c r="I29" s="1858"/>
      <c r="J29" s="1858"/>
      <c r="K29" s="1858"/>
      <c r="L29" s="1858"/>
      <c r="M29" s="1860"/>
      <c r="N29" s="1861"/>
      <c r="O29" s="1862"/>
      <c r="P29" s="1862"/>
      <c r="Q29" s="1862"/>
      <c r="R29" s="1862"/>
      <c r="S29" s="1863"/>
      <c r="T29" s="1864"/>
      <c r="U29" s="1858"/>
      <c r="V29" s="1858"/>
      <c r="W29" s="1858"/>
      <c r="X29" s="1858"/>
      <c r="Y29" s="1859"/>
      <c r="Z29" s="1857"/>
      <c r="AA29" s="1858"/>
      <c r="AB29" s="1858"/>
      <c r="AC29" s="1858"/>
      <c r="AD29" s="1858"/>
      <c r="AE29" s="1859"/>
    </row>
    <row r="30" spans="2:31" ht="16.5" customHeight="1" thickTop="1"/>
    <row r="31" spans="2:31" ht="16.5" customHeight="1" thickBot="1">
      <c r="B31" s="148" t="s">
        <v>92</v>
      </c>
      <c r="AC31" s="56"/>
      <c r="AD31" s="56"/>
      <c r="AE31" s="236" t="s">
        <v>235</v>
      </c>
    </row>
    <row r="32" spans="2:31" ht="16.5" customHeight="1" thickTop="1">
      <c r="B32" s="1794" t="s">
        <v>223</v>
      </c>
      <c r="C32" s="1795"/>
      <c r="D32" s="1795"/>
      <c r="E32" s="1795"/>
      <c r="F32" s="1796"/>
      <c r="G32" s="1794" t="s">
        <v>224</v>
      </c>
      <c r="H32" s="1796"/>
      <c r="I32" s="1794" t="s">
        <v>225</v>
      </c>
      <c r="J32" s="1795"/>
      <c r="K32" s="1796"/>
      <c r="L32" s="1849" t="s">
        <v>226</v>
      </c>
      <c r="M32" s="1850"/>
      <c r="N32" s="1850"/>
      <c r="O32" s="1850"/>
      <c r="P32" s="1850"/>
      <c r="Q32" s="1850"/>
      <c r="R32" s="1850"/>
      <c r="S32" s="1851"/>
      <c r="T32" s="1838" t="s">
        <v>227</v>
      </c>
      <c r="U32" s="1839"/>
      <c r="V32" s="1839"/>
      <c r="W32" s="1839"/>
      <c r="X32" s="1839"/>
      <c r="Y32" s="1840"/>
      <c r="Z32" s="1827" t="s">
        <v>228</v>
      </c>
      <c r="AA32" s="1795"/>
      <c r="AB32" s="1795"/>
      <c r="AC32" s="1795"/>
      <c r="AD32" s="1795"/>
      <c r="AE32" s="1796"/>
    </row>
    <row r="33" spans="2:32" ht="16.5" customHeight="1">
      <c r="B33" s="1828"/>
      <c r="C33" s="1829"/>
      <c r="D33" s="1829"/>
      <c r="E33" s="1829"/>
      <c r="F33" s="1830"/>
      <c r="G33" s="1828"/>
      <c r="H33" s="1830"/>
      <c r="I33" s="1828"/>
      <c r="J33" s="1829"/>
      <c r="K33" s="1830"/>
      <c r="L33" s="1831"/>
      <c r="M33" s="1832"/>
      <c r="N33" s="1832"/>
      <c r="O33" s="1832"/>
      <c r="P33" s="1832"/>
      <c r="Q33" s="1832"/>
      <c r="R33" s="1832"/>
      <c r="S33" s="1834"/>
      <c r="T33" s="1835"/>
      <c r="U33" s="1832"/>
      <c r="V33" s="1832"/>
      <c r="W33" s="1832"/>
      <c r="X33" s="1832"/>
      <c r="Y33" s="1834"/>
      <c r="Z33" s="1835"/>
      <c r="AA33" s="1832"/>
      <c r="AB33" s="1832"/>
      <c r="AC33" s="1832"/>
      <c r="AD33" s="1832"/>
      <c r="AE33" s="1833"/>
    </row>
    <row r="34" spans="2:32" ht="16.5" customHeight="1" thickBot="1">
      <c r="B34" s="1866"/>
      <c r="C34" s="1842"/>
      <c r="D34" s="1842"/>
      <c r="E34" s="1842"/>
      <c r="F34" s="1843"/>
      <c r="G34" s="1866"/>
      <c r="H34" s="1843"/>
      <c r="I34" s="1866"/>
      <c r="J34" s="1842"/>
      <c r="K34" s="1843"/>
      <c r="L34" s="1857"/>
      <c r="M34" s="1858"/>
      <c r="N34" s="1858"/>
      <c r="O34" s="1858"/>
      <c r="P34" s="1858"/>
      <c r="Q34" s="1858"/>
      <c r="R34" s="1858"/>
      <c r="S34" s="1860"/>
      <c r="T34" s="1861"/>
      <c r="U34" s="1862"/>
      <c r="V34" s="1862"/>
      <c r="W34" s="1862"/>
      <c r="X34" s="1862"/>
      <c r="Y34" s="1863"/>
      <c r="Z34" s="1861"/>
      <c r="AA34" s="1862"/>
      <c r="AB34" s="1862"/>
      <c r="AC34" s="1862"/>
      <c r="AD34" s="1862"/>
      <c r="AE34" s="1865"/>
      <c r="AF34" s="168"/>
    </row>
    <row r="35" spans="2:32" ht="16.5" customHeight="1" thickTop="1"/>
    <row r="36" spans="2:32" ht="16.5" customHeight="1" thickBot="1">
      <c r="B36" s="148" t="s">
        <v>229</v>
      </c>
      <c r="AC36" s="56"/>
      <c r="AD36" s="56"/>
      <c r="AE36" s="236" t="s">
        <v>235</v>
      </c>
    </row>
    <row r="37" spans="2:32" ht="16.5" customHeight="1" thickTop="1">
      <c r="B37" s="1794" t="s">
        <v>223</v>
      </c>
      <c r="C37" s="1795"/>
      <c r="D37" s="1795"/>
      <c r="E37" s="1795"/>
      <c r="F37" s="1796"/>
      <c r="G37" s="1794" t="s">
        <v>224</v>
      </c>
      <c r="H37" s="1796"/>
      <c r="I37" s="1794" t="s">
        <v>225</v>
      </c>
      <c r="J37" s="1795"/>
      <c r="K37" s="1796"/>
      <c r="L37" s="1849" t="s">
        <v>226</v>
      </c>
      <c r="M37" s="1850"/>
      <c r="N37" s="1850"/>
      <c r="O37" s="1850"/>
      <c r="P37" s="1853"/>
      <c r="Q37" s="1849" t="s">
        <v>230</v>
      </c>
      <c r="R37" s="1850"/>
      <c r="S37" s="1850"/>
      <c r="T37" s="1850"/>
      <c r="U37" s="1851"/>
      <c r="V37" s="1838" t="s">
        <v>231</v>
      </c>
      <c r="W37" s="1839"/>
      <c r="X37" s="1839"/>
      <c r="Y37" s="1839"/>
      <c r="Z37" s="1840"/>
      <c r="AA37" s="1852" t="s">
        <v>315</v>
      </c>
      <c r="AB37" s="1850"/>
      <c r="AC37" s="1850"/>
      <c r="AD37" s="1850"/>
      <c r="AE37" s="1853"/>
    </row>
    <row r="38" spans="2:32" ht="16.5" customHeight="1">
      <c r="B38" s="1828"/>
      <c r="C38" s="1829"/>
      <c r="D38" s="1829"/>
      <c r="E38" s="1829"/>
      <c r="F38" s="1830"/>
      <c r="G38" s="1828"/>
      <c r="H38" s="1830"/>
      <c r="I38" s="1828"/>
      <c r="J38" s="1829"/>
      <c r="K38" s="1830"/>
      <c r="L38" s="1831"/>
      <c r="M38" s="1832"/>
      <c r="N38" s="1832"/>
      <c r="O38" s="1832"/>
      <c r="P38" s="1833"/>
      <c r="Q38" s="1831"/>
      <c r="R38" s="1832"/>
      <c r="S38" s="1832"/>
      <c r="T38" s="1832"/>
      <c r="U38" s="1834"/>
      <c r="V38" s="1835"/>
      <c r="W38" s="1832"/>
      <c r="X38" s="1832"/>
      <c r="Y38" s="1832"/>
      <c r="Z38" s="1834"/>
      <c r="AA38" s="1835"/>
      <c r="AB38" s="1832"/>
      <c r="AC38" s="1832"/>
      <c r="AD38" s="1832"/>
      <c r="AE38" s="1833"/>
    </row>
    <row r="39" spans="2:32" ht="16.5" customHeight="1" thickBot="1">
      <c r="B39" s="1866"/>
      <c r="C39" s="1842"/>
      <c r="D39" s="1842"/>
      <c r="E39" s="1842"/>
      <c r="F39" s="1843"/>
      <c r="G39" s="1866"/>
      <c r="H39" s="1843"/>
      <c r="I39" s="1866"/>
      <c r="J39" s="1842"/>
      <c r="K39" s="1843"/>
      <c r="L39" s="1857"/>
      <c r="M39" s="1858"/>
      <c r="N39" s="1858"/>
      <c r="O39" s="1858"/>
      <c r="P39" s="1859"/>
      <c r="Q39" s="1857"/>
      <c r="R39" s="1858"/>
      <c r="S39" s="1858"/>
      <c r="T39" s="1858"/>
      <c r="U39" s="1860"/>
      <c r="V39" s="1861"/>
      <c r="W39" s="1862"/>
      <c r="X39" s="1862"/>
      <c r="Y39" s="1862"/>
      <c r="Z39" s="1863"/>
      <c r="AA39" s="1864"/>
      <c r="AB39" s="1858"/>
      <c r="AC39" s="1858"/>
      <c r="AD39" s="1858"/>
      <c r="AE39" s="1859"/>
    </row>
    <row r="40" spans="2:32" ht="16.5" customHeight="1" thickTop="1"/>
    <row r="41" spans="2:32" ht="16.5" customHeight="1">
      <c r="B41" s="148" t="s">
        <v>316</v>
      </c>
    </row>
    <row r="42" spans="2:32" ht="16.5" customHeight="1">
      <c r="B42" s="1828"/>
      <c r="C42" s="1867"/>
      <c r="D42" s="1867"/>
      <c r="E42" s="1867"/>
      <c r="F42" s="1867"/>
      <c r="G42" s="1867"/>
      <c r="H42" s="1867"/>
      <c r="I42" s="1867"/>
      <c r="J42" s="1867"/>
      <c r="K42" s="1867"/>
      <c r="L42" s="1867"/>
      <c r="M42" s="1867"/>
      <c r="N42" s="1867"/>
      <c r="O42" s="1867"/>
      <c r="P42" s="1867"/>
      <c r="Q42" s="1867"/>
      <c r="R42" s="1867"/>
      <c r="S42" s="1867"/>
      <c r="T42" s="1867"/>
      <c r="U42" s="1867"/>
      <c r="V42" s="1867"/>
      <c r="W42" s="1867"/>
      <c r="X42" s="1867"/>
      <c r="Y42" s="1867"/>
      <c r="Z42" s="1867"/>
      <c r="AA42" s="1867"/>
      <c r="AB42" s="1867"/>
      <c r="AC42" s="1867"/>
      <c r="AD42" s="1867"/>
      <c r="AE42" s="1868"/>
    </row>
    <row r="43" spans="2:32" ht="16.5" customHeight="1">
      <c r="B43" s="1866"/>
      <c r="C43" s="1869"/>
      <c r="D43" s="1869"/>
      <c r="E43" s="1869"/>
      <c r="F43" s="1869"/>
      <c r="G43" s="1869"/>
      <c r="H43" s="1869"/>
      <c r="I43" s="1869"/>
      <c r="J43" s="1869"/>
      <c r="K43" s="1869"/>
      <c r="L43" s="1869"/>
      <c r="M43" s="1869"/>
      <c r="N43" s="1869"/>
      <c r="O43" s="1869"/>
      <c r="P43" s="1869"/>
      <c r="Q43" s="1869"/>
      <c r="R43" s="1869"/>
      <c r="S43" s="1869"/>
      <c r="T43" s="1869"/>
      <c r="U43" s="1869"/>
      <c r="V43" s="1869"/>
      <c r="W43" s="1869"/>
      <c r="X43" s="1869"/>
      <c r="Y43" s="1869"/>
      <c r="Z43" s="1869"/>
      <c r="AA43" s="1869"/>
      <c r="AB43" s="1869"/>
      <c r="AC43" s="1869"/>
      <c r="AD43" s="1869"/>
      <c r="AE43" s="1870"/>
    </row>
    <row r="44" spans="2:32" s="170" customFormat="1" ht="16.5" customHeight="1">
      <c r="B44" s="265" t="s">
        <v>1526</v>
      </c>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row>
    <row r="45" spans="2:32">
      <c r="B45" s="171" t="s">
        <v>399</v>
      </c>
      <c r="H45" s="169" t="s">
        <v>1221</v>
      </c>
    </row>
    <row r="46" spans="2:32" s="170" customFormat="1" ht="16.5" customHeight="1">
      <c r="B46" s="171" t="s">
        <v>396</v>
      </c>
      <c r="C46" s="169"/>
      <c r="D46" s="169"/>
      <c r="E46" s="169"/>
      <c r="F46" s="169"/>
      <c r="G46" s="169"/>
      <c r="H46" s="169" t="s">
        <v>695</v>
      </c>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row>
    <row r="47" spans="2:32">
      <c r="B47" s="171" t="s">
        <v>696</v>
      </c>
      <c r="C47" s="171"/>
      <c r="D47" s="171"/>
      <c r="E47" s="171"/>
      <c r="F47" s="171"/>
      <c r="G47" s="171"/>
      <c r="H47" s="169" t="s">
        <v>397</v>
      </c>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row>
    <row r="48" spans="2:32">
      <c r="B48" s="171" t="s">
        <v>697</v>
      </c>
      <c r="C48" s="171"/>
      <c r="D48" s="171"/>
      <c r="E48" s="171"/>
      <c r="F48" s="171"/>
      <c r="G48" s="171"/>
      <c r="H48" s="169" t="s">
        <v>1067</v>
      </c>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row>
    <row r="49" spans="2:31">
      <c r="B49" s="171" t="s">
        <v>697</v>
      </c>
      <c r="C49" s="171"/>
      <c r="D49" s="171"/>
      <c r="E49" s="171"/>
      <c r="F49" s="171"/>
      <c r="G49" s="171"/>
      <c r="H49" s="169" t="s">
        <v>398</v>
      </c>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row>
    <row r="50" spans="2:31">
      <c r="B50" s="171"/>
      <c r="C50" s="171"/>
      <c r="D50" s="171"/>
      <c r="E50" s="171"/>
      <c r="F50" s="171"/>
      <c r="G50" s="171"/>
      <c r="H50" s="169" t="s">
        <v>698</v>
      </c>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row>
    <row r="51" spans="2:31" hidden="1">
      <c r="B51" s="171"/>
      <c r="C51" s="171"/>
      <c r="D51" s="171"/>
      <c r="E51" s="171"/>
      <c r="F51" s="171"/>
      <c r="G51" s="171"/>
      <c r="H51" s="169" t="s">
        <v>1082</v>
      </c>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row>
    <row r="52" spans="2:31">
      <c r="B52" s="171" t="s">
        <v>699</v>
      </c>
      <c r="C52" s="171"/>
      <c r="D52" s="171"/>
      <c r="E52" s="171"/>
      <c r="F52" s="171"/>
      <c r="G52" s="171"/>
      <c r="H52" s="169" t="s">
        <v>162</v>
      </c>
      <c r="I52" s="171"/>
      <c r="J52" s="171"/>
      <c r="K52" s="171"/>
      <c r="L52" s="171"/>
      <c r="M52" s="171"/>
      <c r="N52" s="171" t="s">
        <v>1317</v>
      </c>
      <c r="O52" s="171"/>
      <c r="P52" s="171"/>
      <c r="Q52" s="171"/>
      <c r="R52" s="171"/>
      <c r="S52" s="171"/>
      <c r="T52" s="171"/>
      <c r="U52" s="171"/>
      <c r="V52" s="171"/>
      <c r="W52" s="171"/>
      <c r="X52" s="171"/>
      <c r="Y52" s="171"/>
      <c r="Z52" s="171"/>
      <c r="AA52" s="171"/>
      <c r="AB52" s="171"/>
      <c r="AC52" s="171"/>
      <c r="AD52" s="171"/>
      <c r="AE52" s="171"/>
    </row>
    <row r="53" spans="2:31">
      <c r="B53" s="171" t="s">
        <v>400</v>
      </c>
      <c r="C53" s="171"/>
      <c r="D53" s="171"/>
      <c r="E53" s="171"/>
      <c r="F53" s="171"/>
      <c r="G53" s="171"/>
      <c r="H53" s="169" t="s">
        <v>401</v>
      </c>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row>
    <row r="54" spans="2:31">
      <c r="B54" s="171" t="s">
        <v>700</v>
      </c>
      <c r="H54" s="169" t="s">
        <v>701</v>
      </c>
    </row>
    <row r="55" spans="2:31">
      <c r="B55" s="171" t="s">
        <v>1222</v>
      </c>
      <c r="C55" s="171"/>
      <c r="D55" s="171"/>
      <c r="E55" s="171"/>
      <c r="F55" s="171"/>
      <c r="G55" s="171"/>
      <c r="H55" s="169"/>
      <c r="I55" s="171"/>
      <c r="J55" s="171"/>
      <c r="K55" s="171"/>
      <c r="L55" s="171"/>
      <c r="M55" s="171"/>
      <c r="N55" s="171"/>
      <c r="O55" s="171"/>
      <c r="P55" s="171"/>
      <c r="Q55" s="171"/>
      <c r="R55" s="171"/>
      <c r="S55" s="171"/>
      <c r="T55" s="171"/>
      <c r="U55" s="171"/>
      <c r="V55" s="171"/>
      <c r="W55" s="171"/>
      <c r="X55" s="171"/>
      <c r="Y55" s="171"/>
      <c r="Z55" s="171"/>
      <c r="AA55" s="171"/>
      <c r="AB55" s="171"/>
      <c r="AC55" s="171"/>
    </row>
    <row r="56" spans="2:31">
      <c r="B56" s="191" t="s">
        <v>1223</v>
      </c>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row>
    <row r="57" spans="2:31">
      <c r="B57" s="192" t="s">
        <v>1224</v>
      </c>
      <c r="C57" s="192"/>
      <c r="D57" s="192"/>
      <c r="E57" s="192"/>
      <c r="F57" s="192"/>
      <c r="G57" s="192"/>
      <c r="H57" s="171"/>
      <c r="I57" s="171"/>
      <c r="J57" s="171"/>
      <c r="K57" s="171"/>
      <c r="L57" s="171"/>
      <c r="M57" s="171"/>
      <c r="N57" s="171"/>
      <c r="O57" s="171"/>
      <c r="P57" s="171"/>
      <c r="Q57" s="171"/>
      <c r="R57" s="171"/>
      <c r="S57" s="171"/>
      <c r="T57" s="171"/>
      <c r="U57" s="171"/>
      <c r="V57" s="171"/>
      <c r="W57" s="171"/>
      <c r="X57" s="171"/>
      <c r="Y57" s="171"/>
      <c r="Z57" s="171"/>
      <c r="AA57" s="171"/>
      <c r="AB57" s="171"/>
      <c r="AC57" s="171"/>
    </row>
    <row r="58" spans="2:31">
      <c r="B58" s="192" t="s">
        <v>702</v>
      </c>
      <c r="C58" s="192"/>
      <c r="D58" s="192"/>
      <c r="E58" s="192"/>
      <c r="F58" s="192"/>
      <c r="G58" s="192"/>
      <c r="H58" s="171"/>
      <c r="I58" s="171"/>
      <c r="J58" s="171"/>
      <c r="K58" s="171"/>
      <c r="L58" s="171"/>
      <c r="M58" s="171"/>
      <c r="N58" s="171"/>
      <c r="O58" s="171"/>
      <c r="P58" s="171"/>
      <c r="Q58" s="171"/>
      <c r="R58" s="171"/>
      <c r="S58" s="171"/>
      <c r="T58" s="171"/>
      <c r="U58" s="171"/>
      <c r="V58" s="171"/>
      <c r="W58" s="171"/>
      <c r="X58" s="171"/>
      <c r="Y58" s="171"/>
      <c r="Z58" s="171"/>
      <c r="AA58" s="171"/>
      <c r="AB58" s="171"/>
      <c r="AC58" s="171"/>
    </row>
  </sheetData>
  <mergeCells count="103">
    <mergeCell ref="V39:Z39"/>
    <mergeCell ref="AA39:AE39"/>
    <mergeCell ref="B38:F38"/>
    <mergeCell ref="G38:H38"/>
    <mergeCell ref="I38:K38"/>
    <mergeCell ref="L38:P38"/>
    <mergeCell ref="B37:F37"/>
    <mergeCell ref="B42:AE42"/>
    <mergeCell ref="B43:AE43"/>
    <mergeCell ref="Q38:U38"/>
    <mergeCell ref="V38:Z38"/>
    <mergeCell ref="AA38:AE38"/>
    <mergeCell ref="B39:F39"/>
    <mergeCell ref="G39:H39"/>
    <mergeCell ref="I39:K39"/>
    <mergeCell ref="L39:P39"/>
    <mergeCell ref="Q39:U39"/>
    <mergeCell ref="T34:Y34"/>
    <mergeCell ref="Z32:AE32"/>
    <mergeCell ref="Z34:AE34"/>
    <mergeCell ref="B33:F33"/>
    <mergeCell ref="G33:H33"/>
    <mergeCell ref="I33:K33"/>
    <mergeCell ref="L33:S33"/>
    <mergeCell ref="T33:Y33"/>
    <mergeCell ref="G37:H37"/>
    <mergeCell ref="I37:K37"/>
    <mergeCell ref="L37:P37"/>
    <mergeCell ref="Q37:U37"/>
    <mergeCell ref="V37:Z37"/>
    <mergeCell ref="I34:K34"/>
    <mergeCell ref="L34:S34"/>
    <mergeCell ref="AA37:AE37"/>
    <mergeCell ref="B34:F34"/>
    <mergeCell ref="G34:H34"/>
    <mergeCell ref="Z33:AE33"/>
    <mergeCell ref="B32:F32"/>
    <mergeCell ref="G32:H32"/>
    <mergeCell ref="I32:K32"/>
    <mergeCell ref="Z28:AE28"/>
    <mergeCell ref="B29:G29"/>
    <mergeCell ref="H29:M29"/>
    <mergeCell ref="N29:S29"/>
    <mergeCell ref="T29:Y29"/>
    <mergeCell ref="Z29:AE29"/>
    <mergeCell ref="T32:Y32"/>
    <mergeCell ref="L32:S32"/>
    <mergeCell ref="B28:G28"/>
    <mergeCell ref="H28:M28"/>
    <mergeCell ref="N28:S28"/>
    <mergeCell ref="T28:Y28"/>
    <mergeCell ref="AB23:AE23"/>
    <mergeCell ref="B26:G27"/>
    <mergeCell ref="H26:AE26"/>
    <mergeCell ref="H27:M27"/>
    <mergeCell ref="N27:S27"/>
    <mergeCell ref="T27:Y27"/>
    <mergeCell ref="Z27:AE27"/>
    <mergeCell ref="B23:I23"/>
    <mergeCell ref="J23:P23"/>
    <mergeCell ref="Q23:U23"/>
    <mergeCell ref="V23:AA23"/>
    <mergeCell ref="AB21:AE21"/>
    <mergeCell ref="B22:I22"/>
    <mergeCell ref="J22:P22"/>
    <mergeCell ref="Q22:U22"/>
    <mergeCell ref="V22:AA22"/>
    <mergeCell ref="AB22:AE22"/>
    <mergeCell ref="B21:I21"/>
    <mergeCell ref="J21:P21"/>
    <mergeCell ref="Q21:U21"/>
    <mergeCell ref="V21:AA21"/>
    <mergeCell ref="B16:F16"/>
    <mergeCell ref="G16:L16"/>
    <mergeCell ref="M16:S16"/>
    <mergeCell ref="T16:Z16"/>
    <mergeCell ref="G10:L10"/>
    <mergeCell ref="M10:M15"/>
    <mergeCell ref="N10:S10"/>
    <mergeCell ref="T10:Z10"/>
    <mergeCell ref="G11:L11"/>
    <mergeCell ref="N11:S11"/>
    <mergeCell ref="T11:Z11"/>
    <mergeCell ref="G12:L12"/>
    <mergeCell ref="G15:L15"/>
    <mergeCell ref="N15:S15"/>
    <mergeCell ref="T15:Z15"/>
    <mergeCell ref="G14:L14"/>
    <mergeCell ref="N12:S12"/>
    <mergeCell ref="T12:Z12"/>
    <mergeCell ref="G13:L13"/>
    <mergeCell ref="N13:S13"/>
    <mergeCell ref="T13:Z13"/>
    <mergeCell ref="B9:F9"/>
    <mergeCell ref="E3:K3"/>
    <mergeCell ref="E5:K5"/>
    <mergeCell ref="B7:L7"/>
    <mergeCell ref="M7:Z7"/>
    <mergeCell ref="AA7:AE7"/>
    <mergeCell ref="G8:L8"/>
    <mergeCell ref="T8:Z8"/>
    <mergeCell ref="G9:L9"/>
    <mergeCell ref="T9:Z9"/>
  </mergeCells>
  <phoneticPr fontId="2"/>
  <printOptions horizontalCentered="1"/>
  <pageMargins left="0.82677165354330717" right="0.82677165354330717" top="0.59055118110236227" bottom="0.59055118110236227" header="0.51181102362204722" footer="0.51181102362204722"/>
  <pageSetup paperSize="9" scale="94"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36"/>
  <sheetViews>
    <sheetView view="pageBreakPreview" zoomScaleNormal="100" zoomScaleSheetLayoutView="100" workbookViewId="0">
      <selection activeCell="P15" sqref="P15"/>
    </sheetView>
  </sheetViews>
  <sheetFormatPr defaultColWidth="3.5" defaultRowHeight="18.75"/>
  <cols>
    <col min="1" max="1" width="3.75" style="1087" bestFit="1" customWidth="1"/>
    <col min="2" max="34" width="3.5" style="1087"/>
    <col min="35" max="35" width="12" style="1087" customWidth="1"/>
    <col min="36" max="16384" width="3.5" style="1087"/>
  </cols>
  <sheetData>
    <row r="1" spans="1:35" ht="22.5">
      <c r="A1" s="1871" t="s">
        <v>1330</v>
      </c>
      <c r="B1" s="1871"/>
      <c r="C1" s="1871"/>
      <c r="D1" s="1871"/>
      <c r="E1" s="1871"/>
      <c r="F1" s="1871"/>
      <c r="G1" s="1871"/>
      <c r="H1" s="1871"/>
      <c r="I1" s="1871"/>
      <c r="J1" s="1871"/>
      <c r="K1" s="1871"/>
      <c r="L1" s="1871"/>
      <c r="M1" s="1871"/>
      <c r="N1" s="1871"/>
      <c r="O1" s="1871"/>
      <c r="P1" s="1871"/>
      <c r="Q1" s="1871"/>
      <c r="R1" s="1871"/>
      <c r="S1" s="1871"/>
      <c r="T1" s="1871"/>
      <c r="U1" s="1871"/>
      <c r="V1" s="1871"/>
      <c r="W1" s="1871"/>
      <c r="X1" s="1871"/>
      <c r="Y1" s="1871"/>
      <c r="Z1" s="1871"/>
      <c r="AA1" s="1871"/>
      <c r="AB1" s="1871"/>
      <c r="AC1" s="1871"/>
      <c r="AD1" s="1871"/>
      <c r="AE1" s="1871"/>
      <c r="AF1" s="1871"/>
    </row>
    <row r="2" spans="1:35" ht="18" customHeight="1">
      <c r="A2" s="1088" t="s">
        <v>1331</v>
      </c>
      <c r="B2" s="1089"/>
      <c r="C2" s="1090"/>
      <c r="D2" s="1090"/>
      <c r="E2" s="1090"/>
      <c r="F2" s="1090"/>
      <c r="G2" s="1090"/>
      <c r="H2" s="1090"/>
      <c r="I2" s="1090"/>
      <c r="J2" s="1090"/>
      <c r="K2" s="1090"/>
      <c r="L2" s="1090"/>
      <c r="M2" s="1090"/>
      <c r="N2" s="1090"/>
      <c r="O2" s="1090"/>
      <c r="P2" s="1090"/>
      <c r="Q2" s="1090"/>
      <c r="R2" s="1090"/>
      <c r="S2" s="1090"/>
      <c r="T2" s="1090"/>
      <c r="U2" s="1090"/>
      <c r="V2" s="1090"/>
      <c r="W2" s="1090"/>
      <c r="X2" s="1090"/>
      <c r="Y2" s="1090"/>
      <c r="Z2" s="1090"/>
      <c r="AA2" s="1091"/>
      <c r="AB2" s="1091"/>
      <c r="AC2" s="1091"/>
      <c r="AD2" s="1091"/>
      <c r="AE2" s="1091"/>
      <c r="AF2" s="1092" t="s">
        <v>1332</v>
      </c>
    </row>
    <row r="3" spans="1:35" ht="2.25" customHeight="1" thickBot="1">
      <c r="A3" s="1093"/>
      <c r="B3" s="1094"/>
      <c r="C3" s="1090"/>
      <c r="D3" s="1090"/>
      <c r="E3" s="1090"/>
      <c r="F3" s="1090"/>
      <c r="G3" s="1090"/>
      <c r="H3" s="1094"/>
      <c r="I3" s="1094"/>
      <c r="J3" s="1094"/>
      <c r="K3" s="1094"/>
      <c r="L3" s="1090"/>
      <c r="M3" s="1090"/>
      <c r="N3" s="1090"/>
      <c r="O3" s="1090"/>
      <c r="P3" s="1090"/>
      <c r="Q3" s="1090"/>
      <c r="R3" s="1090"/>
      <c r="S3" s="1090"/>
      <c r="T3" s="1090"/>
      <c r="U3" s="1090"/>
      <c r="V3" s="1090"/>
      <c r="W3" s="1090"/>
      <c r="X3" s="1090"/>
      <c r="Y3" s="1090"/>
      <c r="Z3" s="1090"/>
      <c r="AA3" s="1090"/>
      <c r="AB3" s="1090"/>
      <c r="AC3" s="1090"/>
      <c r="AD3" s="1090"/>
      <c r="AE3" s="1090"/>
      <c r="AF3" s="1095"/>
    </row>
    <row r="4" spans="1:35" ht="39.75" customHeight="1" thickBot="1">
      <c r="A4" s="1872" t="s">
        <v>1333</v>
      </c>
      <c r="B4" s="1875"/>
      <c r="C4" s="1876"/>
      <c r="D4" s="1877" t="s">
        <v>1334</v>
      </c>
      <c r="E4" s="1878"/>
      <c r="F4" s="1878"/>
      <c r="G4" s="1878"/>
      <c r="H4" s="1878"/>
      <c r="I4" s="1879" t="s">
        <v>1335</v>
      </c>
      <c r="J4" s="1880"/>
      <c r="K4" s="1880"/>
      <c r="L4" s="1881"/>
      <c r="M4" s="1882" t="s">
        <v>1336</v>
      </c>
      <c r="N4" s="1883"/>
      <c r="O4" s="1883"/>
      <c r="P4" s="1883"/>
      <c r="Q4" s="1884" t="s">
        <v>1337</v>
      </c>
      <c r="R4" s="1885"/>
      <c r="S4" s="1885"/>
      <c r="T4" s="1886"/>
      <c r="U4" s="1884" t="s">
        <v>1338</v>
      </c>
      <c r="V4" s="1887"/>
      <c r="W4" s="1882"/>
      <c r="X4" s="1877" t="s">
        <v>1339</v>
      </c>
      <c r="Y4" s="1887"/>
      <c r="Z4" s="1882"/>
      <c r="AA4" s="1888" t="s">
        <v>1340</v>
      </c>
      <c r="AB4" s="1888"/>
      <c r="AC4" s="1883"/>
      <c r="AD4" s="1882" t="s">
        <v>1341</v>
      </c>
      <c r="AE4" s="1883"/>
      <c r="AF4" s="1883"/>
    </row>
    <row r="5" spans="1:35" ht="29.25" customHeight="1" thickTop="1" thickBot="1">
      <c r="A5" s="1873"/>
      <c r="B5" s="1900" t="s">
        <v>1342</v>
      </c>
      <c r="C5" s="1878"/>
      <c r="D5" s="1905" t="s">
        <v>1343</v>
      </c>
      <c r="E5" s="1906"/>
      <c r="F5" s="1906"/>
      <c r="G5" s="1906"/>
      <c r="H5" s="1906"/>
      <c r="I5" s="1907"/>
      <c r="J5" s="1908"/>
      <c r="K5" s="1908"/>
      <c r="L5" s="1909"/>
      <c r="M5" s="1096" t="s">
        <v>1344</v>
      </c>
      <c r="N5" s="1910" t="s">
        <v>1345</v>
      </c>
      <c r="O5" s="1910"/>
      <c r="P5" s="1910"/>
      <c r="Q5" s="1910"/>
      <c r="R5" s="1910"/>
      <c r="S5" s="1910"/>
      <c r="T5" s="1910"/>
      <c r="U5" s="1910"/>
      <c r="V5" s="1910"/>
      <c r="W5" s="1910"/>
      <c r="X5" s="1910"/>
      <c r="Y5" s="1911" t="s">
        <v>1346</v>
      </c>
      <c r="Z5" s="1911"/>
      <c r="AA5" s="1911"/>
      <c r="AB5" s="1911"/>
      <c r="AC5" s="1911"/>
      <c r="AD5" s="1911"/>
      <c r="AE5" s="1911"/>
      <c r="AF5" s="1912"/>
    </row>
    <row r="6" spans="1:35" ht="36" customHeight="1" thickTop="1">
      <c r="A6" s="1873"/>
      <c r="B6" s="1901"/>
      <c r="C6" s="1902"/>
      <c r="D6" s="1913" t="s">
        <v>1347</v>
      </c>
      <c r="E6" s="1914"/>
      <c r="F6" s="1914"/>
      <c r="G6" s="1914"/>
      <c r="H6" s="1914"/>
      <c r="I6" s="1915"/>
      <c r="J6" s="1916"/>
      <c r="K6" s="1916"/>
      <c r="L6" s="1917"/>
      <c r="M6" s="1890"/>
      <c r="N6" s="1890"/>
      <c r="O6" s="1890"/>
      <c r="P6" s="1891"/>
      <c r="Q6" s="1889"/>
      <c r="R6" s="1890"/>
      <c r="S6" s="1890"/>
      <c r="T6" s="1891"/>
      <c r="U6" s="1889"/>
      <c r="V6" s="1890"/>
      <c r="W6" s="1891"/>
      <c r="X6" s="1889"/>
      <c r="Y6" s="1890"/>
      <c r="Z6" s="1891"/>
      <c r="AA6" s="1889"/>
      <c r="AB6" s="1890"/>
      <c r="AC6" s="1891"/>
      <c r="AD6" s="1889"/>
      <c r="AE6" s="1890"/>
      <c r="AF6" s="1891"/>
      <c r="AI6" s="1097"/>
    </row>
    <row r="7" spans="1:35" ht="36" customHeight="1">
      <c r="A7" s="1873"/>
      <c r="B7" s="1901"/>
      <c r="C7" s="1902"/>
      <c r="D7" s="1895" t="s">
        <v>1348</v>
      </c>
      <c r="E7" s="1896"/>
      <c r="F7" s="1896"/>
      <c r="G7" s="1896"/>
      <c r="H7" s="1896"/>
      <c r="I7" s="1897"/>
      <c r="J7" s="1898"/>
      <c r="K7" s="1898"/>
      <c r="L7" s="1899"/>
      <c r="M7" s="1893"/>
      <c r="N7" s="1893"/>
      <c r="O7" s="1893"/>
      <c r="P7" s="1894"/>
      <c r="Q7" s="1892"/>
      <c r="R7" s="1893"/>
      <c r="S7" s="1893"/>
      <c r="T7" s="1894"/>
      <c r="U7" s="1892"/>
      <c r="V7" s="1893"/>
      <c r="W7" s="1894"/>
      <c r="X7" s="1892"/>
      <c r="Y7" s="1893"/>
      <c r="Z7" s="1894"/>
      <c r="AA7" s="1892"/>
      <c r="AB7" s="1893"/>
      <c r="AC7" s="1894"/>
      <c r="AD7" s="1892"/>
      <c r="AE7" s="1893"/>
      <c r="AF7" s="1894"/>
      <c r="AI7" s="1098"/>
    </row>
    <row r="8" spans="1:35" ht="36" customHeight="1">
      <c r="A8" s="1873"/>
      <c r="B8" s="1901"/>
      <c r="C8" s="1902"/>
      <c r="D8" s="1895" t="s">
        <v>1349</v>
      </c>
      <c r="E8" s="1896"/>
      <c r="F8" s="1896"/>
      <c r="G8" s="1896"/>
      <c r="H8" s="1896"/>
      <c r="I8" s="1931">
        <f>G29</f>
        <v>0</v>
      </c>
      <c r="J8" s="1932"/>
      <c r="K8" s="1932"/>
      <c r="L8" s="1933"/>
      <c r="M8" s="1934"/>
      <c r="N8" s="1934"/>
      <c r="O8" s="1934"/>
      <c r="P8" s="1935"/>
      <c r="Q8" s="1918"/>
      <c r="R8" s="1919"/>
      <c r="S8" s="1919"/>
      <c r="T8" s="1920"/>
      <c r="U8" s="1918"/>
      <c r="V8" s="1919"/>
      <c r="W8" s="1920"/>
      <c r="X8" s="1918"/>
      <c r="Y8" s="1919"/>
      <c r="Z8" s="1920"/>
      <c r="AA8" s="1918"/>
      <c r="AB8" s="1919"/>
      <c r="AC8" s="1920"/>
      <c r="AD8" s="1919"/>
      <c r="AE8" s="1919"/>
      <c r="AF8" s="1920"/>
      <c r="AI8" s="1099">
        <f>I8-SUM(M8:AF8)</f>
        <v>0</v>
      </c>
    </row>
    <row r="9" spans="1:35" ht="36" customHeight="1">
      <c r="A9" s="1873"/>
      <c r="B9" s="1901"/>
      <c r="C9" s="1902"/>
      <c r="D9" s="1921" t="s">
        <v>1350</v>
      </c>
      <c r="E9" s="1922"/>
      <c r="F9" s="1922"/>
      <c r="G9" s="1922"/>
      <c r="H9" s="1922"/>
      <c r="I9" s="1923"/>
      <c r="J9" s="1924"/>
      <c r="K9" s="1924"/>
      <c r="L9" s="1925"/>
      <c r="M9" s="1926"/>
      <c r="N9" s="1926"/>
      <c r="O9" s="1926"/>
      <c r="P9" s="1927"/>
      <c r="Q9" s="1928"/>
      <c r="R9" s="1929"/>
      <c r="S9" s="1929"/>
      <c r="T9" s="1930"/>
      <c r="U9" s="1928"/>
      <c r="V9" s="1929"/>
      <c r="W9" s="1930"/>
      <c r="X9" s="1928"/>
      <c r="Y9" s="1929"/>
      <c r="Z9" s="1930"/>
      <c r="AA9" s="1928"/>
      <c r="AB9" s="1929"/>
      <c r="AC9" s="1930"/>
      <c r="AD9" s="1929"/>
      <c r="AE9" s="1929"/>
      <c r="AF9" s="1930"/>
      <c r="AI9" s="1100">
        <f>I9-SUM(M9:AF9)</f>
        <v>0</v>
      </c>
    </row>
    <row r="10" spans="1:35" ht="35.25" customHeight="1">
      <c r="A10" s="1873"/>
      <c r="B10" s="1903"/>
      <c r="C10" s="1904"/>
      <c r="D10" s="1952" t="s">
        <v>1351</v>
      </c>
      <c r="E10" s="1953"/>
      <c r="F10" s="1953"/>
      <c r="G10" s="1953"/>
      <c r="H10" s="1953"/>
      <c r="I10" s="1954">
        <f>IF(SUM(I6:L9)=SUM(M10:AF10),SUM(M10:AF10),"縦計と横計の不一致")</f>
        <v>0</v>
      </c>
      <c r="J10" s="1955"/>
      <c r="K10" s="1955"/>
      <c r="L10" s="1956"/>
      <c r="M10" s="1937">
        <f>SUM(M6:P9)</f>
        <v>0</v>
      </c>
      <c r="N10" s="1937"/>
      <c r="O10" s="1937"/>
      <c r="P10" s="1938"/>
      <c r="Q10" s="1936">
        <f>SUM(Q6:T9)</f>
        <v>0</v>
      </c>
      <c r="R10" s="1937"/>
      <c r="S10" s="1937"/>
      <c r="T10" s="1938"/>
      <c r="U10" s="1936">
        <f>SUM(U6:W9)</f>
        <v>0</v>
      </c>
      <c r="V10" s="1937"/>
      <c r="W10" s="1938"/>
      <c r="X10" s="1936">
        <f>SUM(X6:Z9)</f>
        <v>0</v>
      </c>
      <c r="Y10" s="1937"/>
      <c r="Z10" s="1938"/>
      <c r="AA10" s="1936">
        <f>SUM(AA6:AC9)</f>
        <v>0</v>
      </c>
      <c r="AB10" s="1937"/>
      <c r="AC10" s="1938"/>
      <c r="AD10" s="1937">
        <f>SUM(AD6:AF9)</f>
        <v>0</v>
      </c>
      <c r="AE10" s="1937"/>
      <c r="AF10" s="1938"/>
      <c r="AI10" s="1101">
        <f>I10-SUM(M10:AF10)</f>
        <v>0</v>
      </c>
    </row>
    <row r="11" spans="1:35" ht="20.100000000000001" customHeight="1">
      <c r="A11" s="1873"/>
      <c r="B11" s="1939" t="s">
        <v>1352</v>
      </c>
      <c r="C11" s="1939"/>
      <c r="D11" s="1939"/>
      <c r="E11" s="1939"/>
      <c r="F11" s="1939"/>
      <c r="G11" s="1939"/>
      <c r="H11" s="1939"/>
      <c r="I11" s="1940"/>
      <c r="J11" s="1941"/>
      <c r="K11" s="1941"/>
      <c r="L11" s="1942"/>
      <c r="M11" s="1946"/>
      <c r="N11" s="1946"/>
      <c r="O11" s="1946"/>
      <c r="P11" s="1947"/>
      <c r="Q11" s="1950"/>
      <c r="R11" s="1946"/>
      <c r="S11" s="1946"/>
      <c r="T11" s="1947"/>
      <c r="U11" s="1950"/>
      <c r="V11" s="1946"/>
      <c r="W11" s="1947"/>
      <c r="X11" s="1950"/>
      <c r="Y11" s="1946"/>
      <c r="Z11" s="1947"/>
      <c r="AA11" s="1950"/>
      <c r="AB11" s="1946"/>
      <c r="AC11" s="1947"/>
      <c r="AD11" s="1946"/>
      <c r="AE11" s="1946"/>
      <c r="AF11" s="1947"/>
      <c r="AI11" s="1957">
        <f>I11-SUM(M11:AF12)</f>
        <v>0</v>
      </c>
    </row>
    <row r="12" spans="1:35" ht="20.100000000000001" customHeight="1" thickBot="1">
      <c r="A12" s="1873"/>
      <c r="B12" s="1102" t="s">
        <v>326</v>
      </c>
      <c r="C12" s="1959"/>
      <c r="D12" s="1959"/>
      <c r="E12" s="1959"/>
      <c r="F12" s="1959"/>
      <c r="G12" s="1959"/>
      <c r="H12" s="1103" t="s">
        <v>479</v>
      </c>
      <c r="I12" s="1943"/>
      <c r="J12" s="1944"/>
      <c r="K12" s="1944"/>
      <c r="L12" s="1945"/>
      <c r="M12" s="1948"/>
      <c r="N12" s="1948"/>
      <c r="O12" s="1948"/>
      <c r="P12" s="1949"/>
      <c r="Q12" s="1951"/>
      <c r="R12" s="1948"/>
      <c r="S12" s="1948"/>
      <c r="T12" s="1949"/>
      <c r="U12" s="1951"/>
      <c r="V12" s="1948"/>
      <c r="W12" s="1949"/>
      <c r="X12" s="1951"/>
      <c r="Y12" s="1948"/>
      <c r="Z12" s="1949"/>
      <c r="AA12" s="1951"/>
      <c r="AB12" s="1948"/>
      <c r="AC12" s="1949"/>
      <c r="AD12" s="1948"/>
      <c r="AE12" s="1948"/>
      <c r="AF12" s="1949"/>
      <c r="AI12" s="1958"/>
    </row>
    <row r="13" spans="1:35" ht="39.75" customHeight="1" thickTop="1" thickBot="1">
      <c r="A13" s="1874"/>
      <c r="B13" s="1960" t="s">
        <v>1353</v>
      </c>
      <c r="C13" s="1960"/>
      <c r="D13" s="1960"/>
      <c r="E13" s="1960"/>
      <c r="F13" s="1960"/>
      <c r="G13" s="1960"/>
      <c r="H13" s="1961"/>
      <c r="I13" s="1962">
        <f>IF(SUM(I10,I11)=SUM(M13:AF13),SUM(M13:AF13),"縦計と横計の不一致")</f>
        <v>0</v>
      </c>
      <c r="J13" s="1963"/>
      <c r="K13" s="1963"/>
      <c r="L13" s="1964"/>
      <c r="M13" s="1965">
        <f>SUM(M10,M11)</f>
        <v>0</v>
      </c>
      <c r="N13" s="1966"/>
      <c r="O13" s="1966"/>
      <c r="P13" s="1966"/>
      <c r="Q13" s="1966">
        <f>SUM(Q10,Q11)</f>
        <v>0</v>
      </c>
      <c r="R13" s="1966"/>
      <c r="S13" s="1966"/>
      <c r="T13" s="1966"/>
      <c r="U13" s="1966">
        <f>SUM(U10,U11)</f>
        <v>0</v>
      </c>
      <c r="V13" s="1966"/>
      <c r="W13" s="1966"/>
      <c r="X13" s="1966">
        <f>SUM(X10,X11)</f>
        <v>0</v>
      </c>
      <c r="Y13" s="1966"/>
      <c r="Z13" s="1966"/>
      <c r="AA13" s="1966">
        <f>SUM(AA10,AA11)</f>
        <v>0</v>
      </c>
      <c r="AB13" s="1966"/>
      <c r="AC13" s="1966"/>
      <c r="AD13" s="1966">
        <f>SUM(AD10,AD11)</f>
        <v>0</v>
      </c>
      <c r="AE13" s="1966"/>
      <c r="AF13" s="1966"/>
      <c r="AI13" s="1100">
        <f>I13-SUM(M13:AF13)</f>
        <v>0</v>
      </c>
    </row>
    <row r="14" spans="1:35" ht="4.5" customHeight="1">
      <c r="A14" s="1104"/>
      <c r="B14" s="1105"/>
      <c r="C14" s="1105"/>
      <c r="D14" s="1105"/>
      <c r="E14" s="1105"/>
      <c r="F14" s="1105"/>
      <c r="G14" s="1105"/>
      <c r="H14" s="1105"/>
      <c r="I14" s="1105"/>
      <c r="J14" s="1105"/>
      <c r="K14" s="1105"/>
      <c r="L14" s="1106"/>
      <c r="M14" s="1107"/>
      <c r="N14" s="1107"/>
      <c r="O14" s="1107"/>
      <c r="P14" s="1107"/>
      <c r="Q14" s="1107"/>
      <c r="R14" s="1107"/>
      <c r="S14" s="1107"/>
      <c r="T14" s="1107"/>
      <c r="U14" s="1107"/>
      <c r="V14" s="1107"/>
      <c r="W14" s="1107"/>
      <c r="X14" s="1107"/>
      <c r="Y14" s="1107"/>
      <c r="Z14" s="1107"/>
      <c r="AA14" s="1107"/>
      <c r="AB14" s="1107"/>
      <c r="AC14" s="1107"/>
      <c r="AD14" s="1107"/>
      <c r="AE14" s="1107"/>
      <c r="AF14" s="1107"/>
      <c r="AI14" s="1108"/>
    </row>
    <row r="15" spans="1:35" ht="20.100000000000001" customHeight="1">
      <c r="A15" s="1109" t="s">
        <v>1354</v>
      </c>
      <c r="C15" s="1110"/>
      <c r="D15" s="1110"/>
      <c r="E15" s="1110"/>
      <c r="F15" s="1110"/>
      <c r="G15" s="1110"/>
      <c r="H15" s="1110"/>
      <c r="I15" s="1110"/>
      <c r="J15" s="1110"/>
      <c r="K15" s="1110"/>
      <c r="L15" s="1110"/>
      <c r="M15" s="1110"/>
      <c r="N15" s="1110"/>
      <c r="O15" s="1111"/>
      <c r="P15" s="1110"/>
      <c r="Q15" s="1110"/>
      <c r="R15" s="1112"/>
      <c r="S15" s="1112"/>
      <c r="T15" s="1111"/>
      <c r="U15" s="1110"/>
      <c r="V15" s="1110"/>
      <c r="W15" s="1110"/>
      <c r="X15" s="1110"/>
      <c r="Y15" s="1110"/>
      <c r="Z15" s="1110"/>
      <c r="AA15" s="1110"/>
      <c r="AB15" s="1107"/>
      <c r="AC15" s="1107"/>
      <c r="AD15" s="1107"/>
      <c r="AE15" s="1107"/>
      <c r="AF15" s="1107"/>
      <c r="AI15" s="1108"/>
    </row>
    <row r="16" spans="1:35" ht="60.75" customHeight="1">
      <c r="A16" s="1113" t="s">
        <v>1355</v>
      </c>
      <c r="B16" s="1979" t="s">
        <v>1356</v>
      </c>
      <c r="C16" s="1976"/>
      <c r="D16" s="1976"/>
      <c r="E16" s="1976"/>
      <c r="F16" s="1976"/>
      <c r="G16" s="1976"/>
      <c r="H16" s="1976"/>
      <c r="I16" s="1976"/>
      <c r="J16" s="1976"/>
      <c r="K16" s="1976"/>
      <c r="L16" s="1976"/>
      <c r="M16" s="1977"/>
      <c r="N16" s="1978"/>
      <c r="O16" s="1978"/>
      <c r="P16" s="1978"/>
      <c r="Q16" s="1978"/>
      <c r="R16" s="1114" t="s">
        <v>1357</v>
      </c>
      <c r="S16" s="1115"/>
      <c r="T16" s="1116"/>
      <c r="U16" s="1110"/>
      <c r="V16" s="1110"/>
      <c r="W16" s="1110"/>
      <c r="X16" s="1110"/>
      <c r="Y16" s="1110"/>
      <c r="Z16" s="1110"/>
      <c r="AA16" s="1110"/>
      <c r="AB16" s="1107"/>
      <c r="AC16" s="1107"/>
      <c r="AD16" s="1107"/>
      <c r="AE16" s="1107"/>
      <c r="AF16" s="1107"/>
      <c r="AI16" s="1108"/>
    </row>
    <row r="17" spans="1:40" ht="30" customHeight="1">
      <c r="A17" s="1980" t="s">
        <v>1358</v>
      </c>
      <c r="B17" s="1982" t="s">
        <v>1359</v>
      </c>
      <c r="C17" s="1983"/>
      <c r="D17" s="1983"/>
      <c r="E17" s="1983"/>
      <c r="F17" s="1983"/>
      <c r="G17" s="1983"/>
      <c r="H17" s="1983"/>
      <c r="I17" s="1983"/>
      <c r="J17" s="1983"/>
      <c r="K17" s="1983"/>
      <c r="L17" s="1983"/>
      <c r="M17" s="1984"/>
      <c r="N17" s="1985"/>
      <c r="O17" s="1985"/>
      <c r="P17" s="1985"/>
      <c r="Q17" s="1985"/>
      <c r="R17" s="1117" t="s">
        <v>1357</v>
      </c>
      <c r="S17" s="1115"/>
      <c r="T17" s="1986" t="s">
        <v>1360</v>
      </c>
      <c r="U17" s="1987"/>
      <c r="V17" s="1987"/>
      <c r="W17" s="1987"/>
      <c r="X17" s="1987"/>
      <c r="Y17" s="1987"/>
      <c r="Z17" s="1987"/>
      <c r="AA17" s="1987"/>
      <c r="AB17" s="1967">
        <f>N17*1.5</f>
        <v>0</v>
      </c>
      <c r="AC17" s="1967"/>
      <c r="AD17" s="1967"/>
      <c r="AE17" s="1967"/>
      <c r="AF17" s="1969" t="s">
        <v>1357</v>
      </c>
      <c r="AI17" s="1108"/>
    </row>
    <row r="18" spans="1:40" ht="20.100000000000001" customHeight="1">
      <c r="A18" s="1981"/>
      <c r="B18" s="1971" t="s">
        <v>1361</v>
      </c>
      <c r="C18" s="1972"/>
      <c r="D18" s="1972"/>
      <c r="E18" s="1972"/>
      <c r="F18" s="1972"/>
      <c r="G18" s="1972"/>
      <c r="H18" s="1972"/>
      <c r="I18" s="1972"/>
      <c r="J18" s="1972"/>
      <c r="K18" s="1972"/>
      <c r="L18" s="1972"/>
      <c r="M18" s="1973"/>
      <c r="N18" s="1974"/>
      <c r="O18" s="1974"/>
      <c r="P18" s="1974"/>
      <c r="Q18" s="1974"/>
      <c r="R18" s="1118" t="s">
        <v>1357</v>
      </c>
      <c r="S18" s="1115"/>
      <c r="T18" s="1988"/>
      <c r="U18" s="1989"/>
      <c r="V18" s="1989"/>
      <c r="W18" s="1989"/>
      <c r="X18" s="1989"/>
      <c r="Y18" s="1989"/>
      <c r="Z18" s="1989"/>
      <c r="AA18" s="1989"/>
      <c r="AB18" s="1968"/>
      <c r="AC18" s="1968"/>
      <c r="AD18" s="1968"/>
      <c r="AE18" s="1968"/>
      <c r="AF18" s="1970"/>
      <c r="AI18" s="1108"/>
    </row>
    <row r="19" spans="1:40" ht="20.100000000000001" customHeight="1">
      <c r="A19" s="1113" t="s">
        <v>1362</v>
      </c>
      <c r="B19" s="1975" t="s">
        <v>1363</v>
      </c>
      <c r="C19" s="1976"/>
      <c r="D19" s="1976"/>
      <c r="E19" s="1976"/>
      <c r="F19" s="1976"/>
      <c r="G19" s="1976"/>
      <c r="H19" s="1976"/>
      <c r="I19" s="1976"/>
      <c r="J19" s="1976"/>
      <c r="K19" s="1976"/>
      <c r="L19" s="1976"/>
      <c r="M19" s="1977"/>
      <c r="N19" s="1978"/>
      <c r="O19" s="1978"/>
      <c r="P19" s="1978"/>
      <c r="Q19" s="1978"/>
      <c r="R19" s="1114" t="s">
        <v>1357</v>
      </c>
      <c r="S19" s="1115"/>
      <c r="T19" s="1119" t="s">
        <v>1364</v>
      </c>
      <c r="U19" s="1119"/>
      <c r="V19" s="1119"/>
      <c r="W19" s="1119"/>
      <c r="X19" s="1119"/>
      <c r="Y19" s="1119"/>
      <c r="Z19" s="1119"/>
      <c r="AA19" s="1119"/>
      <c r="AB19" s="1120"/>
      <c r="AC19" s="1120"/>
      <c r="AD19" s="1120"/>
      <c r="AE19" s="1120"/>
      <c r="AF19" s="1120"/>
      <c r="AH19" s="2005"/>
      <c r="AI19" s="2005"/>
      <c r="AJ19" s="2005"/>
      <c r="AK19" s="2005"/>
      <c r="AL19" s="2005"/>
      <c r="AM19" s="2005"/>
      <c r="AN19" s="2005"/>
    </row>
    <row r="20" spans="1:40" ht="20.100000000000001" customHeight="1">
      <c r="A20" s="1113" t="s">
        <v>1365</v>
      </c>
      <c r="B20" s="1975" t="s">
        <v>1366</v>
      </c>
      <c r="C20" s="1976"/>
      <c r="D20" s="1976"/>
      <c r="E20" s="1976"/>
      <c r="F20" s="1976"/>
      <c r="G20" s="1976"/>
      <c r="H20" s="1976"/>
      <c r="I20" s="1976"/>
      <c r="J20" s="1976"/>
      <c r="K20" s="1976"/>
      <c r="L20" s="1976"/>
      <c r="M20" s="1977"/>
      <c r="N20" s="1978"/>
      <c r="O20" s="1978"/>
      <c r="P20" s="1978"/>
      <c r="Q20" s="1978"/>
      <c r="R20" s="1114" t="s">
        <v>1357</v>
      </c>
      <c r="S20" s="1115"/>
      <c r="T20" s="1986" t="s">
        <v>1367</v>
      </c>
      <c r="U20" s="1987"/>
      <c r="V20" s="1987"/>
      <c r="W20" s="1987"/>
      <c r="X20" s="1987"/>
      <c r="Y20" s="1987"/>
      <c r="Z20" s="1987"/>
      <c r="AA20" s="1987"/>
      <c r="AB20" s="2006">
        <f>IF(AND(N16=0,N17=0),N19+N20,N16+MINA(AB17,N18)+N20)</f>
        <v>0</v>
      </c>
      <c r="AC20" s="2006"/>
      <c r="AD20" s="2006"/>
      <c r="AE20" s="2006"/>
      <c r="AF20" s="1121" t="s">
        <v>1368</v>
      </c>
      <c r="AH20" s="2007"/>
      <c r="AI20" s="2007"/>
      <c r="AJ20" s="2007"/>
      <c r="AK20" s="2007"/>
      <c r="AL20" s="2007"/>
      <c r="AM20" s="1104"/>
      <c r="AN20" s="1104"/>
    </row>
    <row r="21" spans="1:40" ht="20.100000000000001" customHeight="1">
      <c r="A21" s="1113" t="s">
        <v>1369</v>
      </c>
      <c r="B21" s="1975" t="s">
        <v>1370</v>
      </c>
      <c r="C21" s="1976"/>
      <c r="D21" s="1976"/>
      <c r="E21" s="1976"/>
      <c r="F21" s="1976"/>
      <c r="G21" s="1976"/>
      <c r="H21" s="1976"/>
      <c r="I21" s="1976"/>
      <c r="J21" s="1976"/>
      <c r="K21" s="1976"/>
      <c r="L21" s="1976"/>
      <c r="M21" s="1977"/>
      <c r="N21" s="1990">
        <f>N16+N18+N19+N20</f>
        <v>0</v>
      </c>
      <c r="O21" s="1990"/>
      <c r="P21" s="1990"/>
      <c r="Q21" s="1990"/>
      <c r="R21" s="1114" t="s">
        <v>1357</v>
      </c>
      <c r="S21" s="1115"/>
      <c r="T21" s="1991" t="s">
        <v>1371</v>
      </c>
      <c r="U21" s="1992"/>
      <c r="V21" s="1992"/>
      <c r="W21" s="1992"/>
      <c r="X21" s="1992"/>
      <c r="Y21" s="1992"/>
      <c r="Z21" s="1992"/>
      <c r="AA21" s="1992"/>
      <c r="AB21" s="1993">
        <f>N21-AB20</f>
        <v>0</v>
      </c>
      <c r="AC21" s="1993"/>
      <c r="AD21" s="1993"/>
      <c r="AE21" s="1993"/>
      <c r="AF21" s="1122" t="s">
        <v>1368</v>
      </c>
      <c r="AI21" s="1108"/>
    </row>
    <row r="22" spans="1:40" ht="5.25" customHeight="1">
      <c r="A22" s="1109"/>
      <c r="C22" s="1110"/>
      <c r="D22" s="1110"/>
      <c r="E22" s="1110"/>
      <c r="F22" s="1110"/>
      <c r="G22" s="1110"/>
      <c r="H22" s="1110"/>
      <c r="I22" s="1110"/>
      <c r="J22" s="1110"/>
      <c r="K22" s="1110"/>
      <c r="L22" s="1110"/>
      <c r="M22" s="1110"/>
      <c r="N22" s="1110"/>
      <c r="O22" s="1111"/>
      <c r="P22" s="1110"/>
      <c r="Q22" s="1110"/>
      <c r="R22" s="1112"/>
      <c r="S22" s="1112"/>
      <c r="T22" s="1111"/>
      <c r="U22" s="1110"/>
      <c r="V22" s="1110"/>
      <c r="W22" s="1110"/>
      <c r="X22" s="1110"/>
      <c r="Y22" s="1110"/>
      <c r="Z22" s="1110"/>
      <c r="AA22" s="1110"/>
      <c r="AB22" s="1107"/>
      <c r="AC22" s="1107"/>
      <c r="AD22" s="1107"/>
      <c r="AE22" s="1107"/>
      <c r="AF22" s="1107"/>
      <c r="AI22" s="1108"/>
    </row>
    <row r="23" spans="1:40" s="1123" customFormat="1" ht="20.100000000000001" customHeight="1" thickBot="1">
      <c r="A23" s="1109" t="s">
        <v>1372</v>
      </c>
      <c r="C23" s="1110"/>
      <c r="D23" s="1110"/>
      <c r="E23" s="1110"/>
      <c r="F23" s="1110"/>
      <c r="G23" s="1110"/>
      <c r="H23" s="1110"/>
      <c r="I23" s="1110"/>
      <c r="J23" s="1110"/>
      <c r="K23" s="1110"/>
      <c r="L23" s="1110"/>
      <c r="M23" s="1110"/>
      <c r="N23" s="1110"/>
      <c r="O23" s="1111"/>
      <c r="P23" s="1110"/>
      <c r="Q23" s="1110"/>
      <c r="R23" s="1112"/>
      <c r="S23" s="1112"/>
      <c r="T23" s="1111"/>
      <c r="U23" s="1110"/>
      <c r="V23" s="1110"/>
      <c r="W23" s="1110"/>
      <c r="X23" s="1110"/>
      <c r="Y23" s="1110"/>
      <c r="Z23" s="1110"/>
      <c r="AA23" s="1110"/>
      <c r="AB23" s="1105"/>
      <c r="AC23" s="1105"/>
      <c r="AD23" s="1105"/>
      <c r="AE23" s="1105"/>
      <c r="AF23" s="1105"/>
      <c r="AI23" s="1124"/>
    </row>
    <row r="24" spans="1:40" s="1123" customFormat="1" ht="20.100000000000001" customHeight="1" thickTop="1">
      <c r="A24" s="1994" t="s">
        <v>1373</v>
      </c>
      <c r="B24" s="1995"/>
      <c r="C24" s="1995"/>
      <c r="D24" s="1995"/>
      <c r="E24" s="1995"/>
      <c r="F24" s="1995"/>
      <c r="G24" s="1995"/>
      <c r="H24" s="1995"/>
      <c r="I24" s="1995"/>
      <c r="J24" s="1995"/>
      <c r="K24" s="1996"/>
      <c r="L24" s="1997" t="s">
        <v>1374</v>
      </c>
      <c r="M24" s="1998"/>
      <c r="N24" s="1998"/>
      <c r="O24" s="1998"/>
      <c r="P24" s="1998"/>
      <c r="Q24" s="1998"/>
      <c r="R24" s="1998"/>
      <c r="S24" s="1999"/>
      <c r="T24" s="2000" t="s">
        <v>1375</v>
      </c>
      <c r="U24" s="2001"/>
      <c r="V24" s="2001"/>
      <c r="W24" s="2001"/>
      <c r="X24" s="2001"/>
      <c r="Y24" s="2002" t="s">
        <v>1376</v>
      </c>
      <c r="Z24" s="2003"/>
      <c r="AA24" s="2003"/>
      <c r="AB24" s="2003"/>
      <c r="AC24" s="2003"/>
      <c r="AD24" s="2003"/>
      <c r="AE24" s="2003"/>
      <c r="AF24" s="2004"/>
      <c r="AG24" s="1125"/>
      <c r="AI24" s="1124"/>
    </row>
    <row r="25" spans="1:40" s="1123" customFormat="1" ht="23.25" customHeight="1" thickBot="1">
      <c r="A25" s="1126" t="s">
        <v>843</v>
      </c>
      <c r="B25" s="2018">
        <f>$I$6+$I$7</f>
        <v>0</v>
      </c>
      <c r="C25" s="2018"/>
      <c r="D25" s="2018"/>
      <c r="E25" s="2018"/>
      <c r="F25" s="2018"/>
      <c r="G25" s="2018"/>
      <c r="H25" s="2018"/>
      <c r="I25" s="2018"/>
      <c r="J25" s="2018"/>
      <c r="K25" s="2019"/>
      <c r="L25" s="1126" t="s">
        <v>1377</v>
      </c>
      <c r="M25" s="2020">
        <f>AB20</f>
        <v>0</v>
      </c>
      <c r="N25" s="2021"/>
      <c r="O25" s="2021"/>
      <c r="P25" s="2021"/>
      <c r="Q25" s="2021"/>
      <c r="R25" s="2021"/>
      <c r="S25" s="1127" t="s">
        <v>844</v>
      </c>
      <c r="T25" s="1128" t="s">
        <v>1378</v>
      </c>
      <c r="U25" s="2022">
        <f>IF($B$25&gt;0,$I$5,0)</f>
        <v>0</v>
      </c>
      <c r="V25" s="2022"/>
      <c r="W25" s="2022"/>
      <c r="X25" s="1129" t="s">
        <v>460</v>
      </c>
      <c r="Y25" s="1130" t="s">
        <v>1379</v>
      </c>
      <c r="Z25" s="2023" t="str">
        <f>IF($B$25&gt;0,ROUNDDOWN(($B$25-$M$25)*$U$25/100,-2),"")</f>
        <v/>
      </c>
      <c r="AA25" s="2023"/>
      <c r="AB25" s="2023"/>
      <c r="AC25" s="2023"/>
      <c r="AD25" s="2023"/>
      <c r="AE25" s="2024" t="s">
        <v>1357</v>
      </c>
      <c r="AF25" s="2025"/>
      <c r="AG25" s="1125"/>
      <c r="AI25" s="1124"/>
    </row>
    <row r="26" spans="1:40" s="1123" customFormat="1" ht="9.9499999999999993" customHeight="1" thickTop="1">
      <c r="A26" s="1125"/>
      <c r="B26" s="1105"/>
      <c r="C26" s="1105"/>
      <c r="D26" s="1105"/>
      <c r="E26" s="1105"/>
      <c r="F26" s="1105"/>
      <c r="G26" s="1105"/>
      <c r="H26" s="1105"/>
      <c r="I26" s="1105"/>
      <c r="J26" s="1105"/>
      <c r="K26" s="1105"/>
      <c r="L26" s="1106"/>
      <c r="M26" s="1105"/>
      <c r="N26" s="1105"/>
      <c r="O26" s="1105"/>
      <c r="P26" s="1105"/>
      <c r="Q26" s="1105"/>
      <c r="R26" s="1105"/>
      <c r="S26" s="1105"/>
      <c r="T26" s="1105"/>
      <c r="U26" s="1105"/>
      <c r="V26" s="1105"/>
      <c r="W26" s="1105"/>
      <c r="X26" s="1105"/>
      <c r="Y26" s="1105"/>
      <c r="Z26" s="1105"/>
      <c r="AA26" s="1105"/>
      <c r="AB26" s="1105"/>
      <c r="AC26" s="1105"/>
      <c r="AD26" s="1105"/>
      <c r="AE26" s="1105"/>
      <c r="AF26" s="1105"/>
      <c r="AI26" s="1124"/>
    </row>
    <row r="27" spans="1:40" s="1123" customFormat="1" ht="20.100000000000001" customHeight="1">
      <c r="A27" s="1109" t="s">
        <v>1380</v>
      </c>
      <c r="C27" s="1131"/>
      <c r="D27" s="1131"/>
      <c r="E27" s="1131"/>
      <c r="F27" s="1131"/>
      <c r="G27" s="1132"/>
      <c r="H27" s="1133"/>
      <c r="I27" s="1133"/>
      <c r="J27" s="1133"/>
      <c r="K27" s="1125"/>
      <c r="L27" s="1132"/>
      <c r="M27" s="1132"/>
      <c r="N27" s="1132"/>
      <c r="O27" s="1132"/>
      <c r="P27" s="1132"/>
      <c r="Q27" s="1132"/>
      <c r="R27" s="1132"/>
      <c r="S27" s="1132"/>
      <c r="T27" s="1132"/>
      <c r="U27" s="1132"/>
      <c r="V27" s="1133"/>
      <c r="W27" s="1133"/>
      <c r="X27" s="1133"/>
      <c r="Y27" s="1133"/>
      <c r="Z27" s="1133"/>
      <c r="AA27" s="1133"/>
      <c r="AB27" s="1133"/>
      <c r="AC27" s="1133"/>
      <c r="AD27" s="1133"/>
      <c r="AE27" s="1133"/>
      <c r="AF27" s="1133"/>
      <c r="AI27" s="1124"/>
    </row>
    <row r="28" spans="1:40" s="1123" customFormat="1" ht="20.100000000000001" customHeight="1">
      <c r="A28" s="2026" t="s">
        <v>133</v>
      </c>
      <c r="B28" s="2026"/>
      <c r="C28" s="2026"/>
      <c r="D28" s="2026"/>
      <c r="E28" s="2026"/>
      <c r="F28" s="2026"/>
      <c r="G28" s="2027" t="s">
        <v>1381</v>
      </c>
      <c r="H28" s="2027"/>
      <c r="I28" s="2027"/>
      <c r="J28" s="2027"/>
      <c r="K28" s="2027"/>
      <c r="L28" s="2027"/>
      <c r="M28" s="2027"/>
      <c r="N28" s="2027"/>
      <c r="O28" s="2027"/>
      <c r="P28" s="2027"/>
      <c r="Q28" s="2027" t="s">
        <v>1382</v>
      </c>
      <c r="R28" s="2027"/>
      <c r="S28" s="2027"/>
      <c r="T28" s="2027"/>
      <c r="U28" s="2027"/>
      <c r="V28" s="2027"/>
      <c r="W28" s="2027"/>
      <c r="X28" s="2027"/>
      <c r="Y28" s="2027"/>
      <c r="Z28" s="2027" t="s">
        <v>1383</v>
      </c>
      <c r="AA28" s="2027"/>
      <c r="AB28" s="2027"/>
      <c r="AC28" s="2027"/>
      <c r="AD28" s="2027"/>
      <c r="AE28" s="2027"/>
      <c r="AF28" s="2027"/>
      <c r="AI28" s="1124"/>
    </row>
    <row r="29" spans="1:40" s="1123" customFormat="1" ht="20.100000000000001" customHeight="1">
      <c r="A29" s="2008" t="s">
        <v>1384</v>
      </c>
      <c r="B29" s="2008"/>
      <c r="C29" s="2008"/>
      <c r="D29" s="2008"/>
      <c r="E29" s="2008"/>
      <c r="F29" s="2008"/>
      <c r="G29" s="2009"/>
      <c r="H29" s="2009"/>
      <c r="I29" s="2009"/>
      <c r="J29" s="2009"/>
      <c r="K29" s="2009"/>
      <c r="L29" s="2009"/>
      <c r="M29" s="2009"/>
      <c r="N29" s="2009"/>
      <c r="O29" s="2010"/>
      <c r="P29" s="1134" t="s">
        <v>145</v>
      </c>
      <c r="Q29" s="2009"/>
      <c r="R29" s="2009"/>
      <c r="S29" s="2009"/>
      <c r="T29" s="2009"/>
      <c r="U29" s="2009"/>
      <c r="V29" s="2009"/>
      <c r="W29" s="2009"/>
      <c r="X29" s="2010"/>
      <c r="Y29" s="1134" t="s">
        <v>145</v>
      </c>
      <c r="Z29" s="2011">
        <f>G29+Q29</f>
        <v>0</v>
      </c>
      <c r="AA29" s="2011"/>
      <c r="AB29" s="2011"/>
      <c r="AC29" s="2011"/>
      <c r="AD29" s="2011"/>
      <c r="AE29" s="2012"/>
      <c r="AF29" s="1135" t="s">
        <v>145</v>
      </c>
      <c r="AI29" s="1124"/>
    </row>
    <row r="30" spans="1:40" s="1123" customFormat="1" ht="20.100000000000001" customHeight="1">
      <c r="A30" s="2013" t="s">
        <v>1385</v>
      </c>
      <c r="B30" s="2013"/>
      <c r="C30" s="2013"/>
      <c r="D30" s="2013"/>
      <c r="E30" s="2013"/>
      <c r="F30" s="2013"/>
      <c r="G30" s="2014"/>
      <c r="H30" s="2014"/>
      <c r="I30" s="2014"/>
      <c r="J30" s="2014"/>
      <c r="K30" s="2014"/>
      <c r="L30" s="2014"/>
      <c r="M30" s="2014"/>
      <c r="N30" s="2014"/>
      <c r="O30" s="2015"/>
      <c r="P30" s="1136" t="s">
        <v>159</v>
      </c>
      <c r="Q30" s="2014"/>
      <c r="R30" s="2014"/>
      <c r="S30" s="2014"/>
      <c r="T30" s="2014"/>
      <c r="U30" s="2014"/>
      <c r="V30" s="2014"/>
      <c r="W30" s="2014"/>
      <c r="X30" s="2015"/>
      <c r="Y30" s="1136" t="s">
        <v>159</v>
      </c>
      <c r="Z30" s="2016">
        <f>G30+Q30</f>
        <v>0</v>
      </c>
      <c r="AA30" s="2016"/>
      <c r="AB30" s="2016"/>
      <c r="AC30" s="2016"/>
      <c r="AD30" s="2016"/>
      <c r="AE30" s="2017"/>
      <c r="AF30" s="1137" t="s">
        <v>159</v>
      </c>
      <c r="AI30" s="1124"/>
    </row>
    <row r="31" spans="1:40" s="1123" customFormat="1" ht="20.100000000000001" customHeight="1">
      <c r="A31" s="2033" t="s">
        <v>1386</v>
      </c>
      <c r="B31" s="2033"/>
      <c r="C31" s="2033"/>
      <c r="D31" s="2033"/>
      <c r="E31" s="2033"/>
      <c r="F31" s="2033"/>
      <c r="G31" s="2034" t="str">
        <f>IFERROR(G29/G30*1000,"")</f>
        <v/>
      </c>
      <c r="H31" s="2034"/>
      <c r="I31" s="2034"/>
      <c r="J31" s="2034"/>
      <c r="K31" s="2034"/>
      <c r="L31" s="2034"/>
      <c r="M31" s="2034"/>
      <c r="N31" s="2034"/>
      <c r="O31" s="2035"/>
      <c r="P31" s="1138" t="s">
        <v>146</v>
      </c>
      <c r="Q31" s="2034" t="str">
        <f>IFERROR(Q29/Q30*1000,"")</f>
        <v/>
      </c>
      <c r="R31" s="2034"/>
      <c r="S31" s="2034"/>
      <c r="T31" s="2034"/>
      <c r="U31" s="2034"/>
      <c r="V31" s="2034"/>
      <c r="W31" s="2034"/>
      <c r="X31" s="2035"/>
      <c r="Y31" s="1138" t="s">
        <v>146</v>
      </c>
      <c r="Z31" s="2036" t="str">
        <f>IFERROR(Z29*1000/Z30,"")</f>
        <v/>
      </c>
      <c r="AA31" s="2036"/>
      <c r="AB31" s="2036"/>
      <c r="AC31" s="2036"/>
      <c r="AD31" s="2036"/>
      <c r="AE31" s="2037"/>
      <c r="AF31" s="1139" t="s">
        <v>146</v>
      </c>
      <c r="AI31" s="1124"/>
    </row>
    <row r="32" spans="1:40" s="1123" customFormat="1" ht="6" customHeight="1" thickBot="1">
      <c r="A32" s="1140"/>
      <c r="B32" s="1140"/>
      <c r="C32" s="1140"/>
      <c r="D32" s="1141"/>
      <c r="E32" s="1141"/>
      <c r="F32" s="1141"/>
      <c r="G32" s="1141"/>
      <c r="H32" s="1141"/>
      <c r="I32" s="1141"/>
      <c r="J32" s="1141"/>
      <c r="K32" s="1142"/>
      <c r="L32" s="1141"/>
      <c r="M32" s="1141"/>
      <c r="N32" s="1141"/>
      <c r="O32" s="1141"/>
      <c r="P32" s="1141"/>
      <c r="Q32" s="1141"/>
      <c r="R32" s="1141"/>
      <c r="S32" s="1142"/>
      <c r="T32" s="1142"/>
      <c r="U32" s="1142"/>
      <c r="V32" s="1142"/>
      <c r="W32" s="1142"/>
      <c r="X32" s="1142"/>
      <c r="Y32" s="1143"/>
      <c r="Z32" s="1144"/>
      <c r="AA32" s="1144"/>
      <c r="AB32" s="1144"/>
      <c r="AC32" s="1144"/>
      <c r="AD32" s="1144"/>
      <c r="AE32" s="1145"/>
      <c r="AF32" s="1145"/>
      <c r="AI32" s="1124"/>
    </row>
    <row r="33" spans="1:35" s="1123" customFormat="1" ht="20.100000000000001" customHeight="1" thickTop="1">
      <c r="A33" s="1994" t="s">
        <v>1387</v>
      </c>
      <c r="B33" s="1995"/>
      <c r="C33" s="1995"/>
      <c r="D33" s="1995"/>
      <c r="E33" s="1995"/>
      <c r="F33" s="1995"/>
      <c r="G33" s="1995"/>
      <c r="H33" s="1995"/>
      <c r="I33" s="1995"/>
      <c r="J33" s="1995"/>
      <c r="K33" s="1996"/>
      <c r="L33" s="1997" t="s">
        <v>1388</v>
      </c>
      <c r="M33" s="1998"/>
      <c r="N33" s="1998"/>
      <c r="O33" s="1998"/>
      <c r="P33" s="1998"/>
      <c r="Q33" s="1998"/>
      <c r="R33" s="1998"/>
      <c r="S33" s="1999"/>
      <c r="T33" s="2000" t="s">
        <v>1375</v>
      </c>
      <c r="U33" s="2001"/>
      <c r="V33" s="2001"/>
      <c r="W33" s="2001"/>
      <c r="X33" s="2001"/>
      <c r="Y33" s="2002" t="s">
        <v>1389</v>
      </c>
      <c r="Z33" s="2003"/>
      <c r="AA33" s="2003"/>
      <c r="AB33" s="2003"/>
      <c r="AC33" s="2003"/>
      <c r="AD33" s="2003"/>
      <c r="AE33" s="2003"/>
      <c r="AF33" s="2004"/>
      <c r="AG33" s="1125"/>
      <c r="AI33" s="1124"/>
    </row>
    <row r="34" spans="1:35" s="1123" customFormat="1" ht="23.25" customHeight="1" thickBot="1">
      <c r="A34" s="1126" t="s">
        <v>843</v>
      </c>
      <c r="B34" s="2018">
        <f>G29</f>
        <v>0</v>
      </c>
      <c r="C34" s="2018"/>
      <c r="D34" s="2018"/>
      <c r="E34" s="2018"/>
      <c r="F34" s="2018"/>
      <c r="G34" s="2018"/>
      <c r="H34" s="2018"/>
      <c r="I34" s="2018"/>
      <c r="J34" s="2018"/>
      <c r="K34" s="2019"/>
      <c r="L34" s="1126" t="s">
        <v>1377</v>
      </c>
      <c r="M34" s="2028"/>
      <c r="N34" s="2028"/>
      <c r="O34" s="2028"/>
      <c r="P34" s="2028"/>
      <c r="Q34" s="2028"/>
      <c r="R34" s="2028"/>
      <c r="S34" s="1127" t="s">
        <v>844</v>
      </c>
      <c r="T34" s="1146" t="s">
        <v>1378</v>
      </c>
      <c r="U34" s="2029">
        <f>IF(B34&gt;0,I5,0)</f>
        <v>0</v>
      </c>
      <c r="V34" s="2029"/>
      <c r="W34" s="2029"/>
      <c r="X34" s="1129" t="s">
        <v>460</v>
      </c>
      <c r="Y34" s="1147" t="s">
        <v>1379</v>
      </c>
      <c r="Z34" s="2023" t="str">
        <f>IF($B$34&gt;0,ROUNDDOWN(($B$34-$M$34)*$U$34/100,-2),"")</f>
        <v/>
      </c>
      <c r="AA34" s="2023"/>
      <c r="AB34" s="2023"/>
      <c r="AC34" s="2023"/>
      <c r="AD34" s="2023"/>
      <c r="AE34" s="2030" t="s">
        <v>1357</v>
      </c>
      <c r="AF34" s="2031"/>
      <c r="AG34" s="1125"/>
      <c r="AI34" s="1124"/>
    </row>
    <row r="35" spans="1:35" s="1123" customFormat="1" ht="9" customHeight="1" thickTop="1">
      <c r="A35" s="1148"/>
      <c r="B35" s="1148"/>
      <c r="C35" s="1148"/>
      <c r="D35" s="1148"/>
      <c r="E35" s="1148"/>
      <c r="G35" s="1148"/>
      <c r="H35" s="1148"/>
      <c r="I35" s="1148"/>
      <c r="M35" s="1148"/>
      <c r="N35" s="1148"/>
      <c r="P35" s="1148"/>
      <c r="Q35" s="1148"/>
      <c r="R35" s="1149"/>
      <c r="S35" s="1148"/>
      <c r="X35" s="1105"/>
      <c r="Y35" s="1105"/>
      <c r="Z35" s="1150"/>
      <c r="AA35" s="1150"/>
      <c r="AB35" s="1150"/>
      <c r="AC35" s="1150"/>
      <c r="AD35" s="1150"/>
      <c r="AE35" s="1151"/>
      <c r="AF35" s="1151"/>
      <c r="AI35" s="1124"/>
    </row>
    <row r="36" spans="1:35" s="1123" customFormat="1" ht="20.100000000000001" customHeight="1">
      <c r="A36" s="1152" t="s">
        <v>1390</v>
      </c>
      <c r="B36" s="1105"/>
      <c r="C36" s="1105"/>
      <c r="D36" s="1105"/>
      <c r="E36" s="1105"/>
      <c r="F36" s="1105"/>
      <c r="G36" s="1105"/>
      <c r="H36" s="1105"/>
      <c r="I36" s="1105"/>
      <c r="J36" s="1105"/>
      <c r="K36" s="1105"/>
      <c r="L36" s="1106"/>
      <c r="M36" s="1105"/>
      <c r="N36" s="1105"/>
      <c r="O36" s="1105"/>
      <c r="P36" s="1105"/>
      <c r="Q36" s="1105"/>
      <c r="R36" s="1105"/>
      <c r="S36" s="1105"/>
      <c r="T36" s="1105"/>
      <c r="U36" s="1105"/>
      <c r="V36" s="1105"/>
      <c r="W36" s="1105"/>
      <c r="X36" s="1105"/>
      <c r="Y36" s="1105"/>
      <c r="Z36" s="1105"/>
      <c r="AA36" s="1105"/>
      <c r="AB36" s="1105"/>
      <c r="AC36" s="1105"/>
      <c r="AD36" s="1105"/>
      <c r="AE36" s="1105"/>
      <c r="AF36" s="1105"/>
      <c r="AI36" s="1124"/>
    </row>
    <row r="37" spans="1:35" s="1123" customFormat="1" ht="31.5" customHeight="1">
      <c r="A37" s="2032" t="s">
        <v>1391</v>
      </c>
      <c r="B37" s="2032"/>
      <c r="C37" s="2032"/>
      <c r="D37" s="2032"/>
      <c r="E37" s="2032"/>
      <c r="F37" s="2032"/>
      <c r="G37" s="2032"/>
      <c r="H37" s="2032"/>
      <c r="I37" s="2032"/>
      <c r="J37" s="2032"/>
      <c r="K37" s="2032"/>
      <c r="L37" s="2032"/>
      <c r="M37" s="2032"/>
      <c r="N37" s="2032"/>
      <c r="O37" s="2032"/>
      <c r="P37" s="2032"/>
      <c r="Q37" s="2032"/>
      <c r="R37" s="2032"/>
      <c r="S37" s="2032"/>
      <c r="T37" s="2032"/>
      <c r="U37" s="2032"/>
      <c r="V37" s="2032"/>
      <c r="W37" s="2032"/>
      <c r="X37" s="2032"/>
      <c r="Y37" s="2032"/>
      <c r="Z37" s="2032"/>
      <c r="AA37" s="2032"/>
      <c r="AB37" s="2032"/>
      <c r="AC37" s="2032"/>
      <c r="AD37" s="2032"/>
      <c r="AE37" s="2032"/>
      <c r="AF37" s="2032"/>
      <c r="AI37" s="1124"/>
    </row>
    <row r="38" spans="1:35" s="1123" customFormat="1" ht="18" customHeight="1">
      <c r="A38" s="2055" t="s">
        <v>1392</v>
      </c>
      <c r="B38" s="2056"/>
      <c r="C38" s="2056"/>
      <c r="D38" s="2056"/>
      <c r="E38" s="2056"/>
      <c r="F38" s="2056"/>
      <c r="G38" s="2056"/>
      <c r="H38" s="2057"/>
      <c r="I38" s="2061" t="s">
        <v>1393</v>
      </c>
      <c r="J38" s="2062"/>
      <c r="K38" s="2062"/>
      <c r="L38" s="2063"/>
      <c r="M38" s="2064" t="s">
        <v>1394</v>
      </c>
      <c r="N38" s="2065"/>
      <c r="O38" s="2065"/>
      <c r="P38" s="2066"/>
      <c r="Q38" s="2093" t="s">
        <v>1395</v>
      </c>
      <c r="R38" s="2094"/>
      <c r="S38" s="2094"/>
      <c r="T38" s="2094"/>
      <c r="U38" s="2094"/>
      <c r="V38" s="2095"/>
      <c r="W38" s="2064" t="s">
        <v>1396</v>
      </c>
      <c r="X38" s="2065"/>
      <c r="Y38" s="2065"/>
      <c r="Z38" s="2066"/>
      <c r="AA38" s="2096" t="s">
        <v>1397</v>
      </c>
      <c r="AB38" s="2097"/>
      <c r="AC38" s="2087" t="s">
        <v>1398</v>
      </c>
      <c r="AD38" s="2088"/>
      <c r="AE38" s="2088"/>
      <c r="AF38" s="2089"/>
    </row>
    <row r="39" spans="1:35" ht="18" customHeight="1">
      <c r="A39" s="2058"/>
      <c r="B39" s="2059"/>
      <c r="C39" s="2059"/>
      <c r="D39" s="2059"/>
      <c r="E39" s="2059"/>
      <c r="F39" s="2059"/>
      <c r="G39" s="2059"/>
      <c r="H39" s="2060"/>
      <c r="I39" s="2067" t="s">
        <v>1399</v>
      </c>
      <c r="J39" s="2068"/>
      <c r="K39" s="2068"/>
      <c r="L39" s="2069"/>
      <c r="M39" s="2067"/>
      <c r="N39" s="2068"/>
      <c r="O39" s="2068"/>
      <c r="P39" s="2069"/>
      <c r="Q39" s="2067" t="s">
        <v>1400</v>
      </c>
      <c r="R39" s="2068"/>
      <c r="S39" s="2068"/>
      <c r="T39" s="2068"/>
      <c r="U39" s="2068"/>
      <c r="V39" s="2069"/>
      <c r="W39" s="2067"/>
      <c r="X39" s="2068"/>
      <c r="Y39" s="2068"/>
      <c r="Z39" s="2069"/>
      <c r="AA39" s="2098"/>
      <c r="AB39" s="2099"/>
      <c r="AC39" s="2090" t="s">
        <v>1401</v>
      </c>
      <c r="AD39" s="2091"/>
      <c r="AE39" s="2091"/>
      <c r="AF39" s="2092"/>
    </row>
    <row r="40" spans="1:35" ht="18" customHeight="1">
      <c r="A40" s="2038"/>
      <c r="B40" s="2039"/>
      <c r="C40" s="2039"/>
      <c r="D40" s="2039"/>
      <c r="E40" s="2039"/>
      <c r="F40" s="2039"/>
      <c r="G40" s="2039"/>
      <c r="H40" s="2040"/>
      <c r="I40" s="2041"/>
      <c r="J40" s="2042"/>
      <c r="K40" s="2042"/>
      <c r="L40" s="2043"/>
      <c r="M40" s="2047" t="s">
        <v>1402</v>
      </c>
      <c r="N40" s="2049" t="s">
        <v>150</v>
      </c>
      <c r="O40" s="2051"/>
      <c r="P40" s="2053" t="s">
        <v>1403</v>
      </c>
      <c r="Q40" s="2070" t="s">
        <v>1404</v>
      </c>
      <c r="R40" s="2071"/>
      <c r="S40" s="1153" t="s">
        <v>1405</v>
      </c>
      <c r="T40" s="2071"/>
      <c r="U40" s="2071"/>
      <c r="V40" s="1154" t="s">
        <v>1406</v>
      </c>
      <c r="W40" s="2072"/>
      <c r="X40" s="2073"/>
      <c r="Y40" s="2073"/>
      <c r="Z40" s="1155" t="s">
        <v>456</v>
      </c>
      <c r="AA40" s="2074"/>
      <c r="AB40" s="2075"/>
      <c r="AC40" s="2078"/>
      <c r="AD40" s="2079"/>
      <c r="AE40" s="2079"/>
      <c r="AF40" s="2080"/>
    </row>
    <row r="41" spans="1:35" ht="18" customHeight="1">
      <c r="A41" s="2038"/>
      <c r="B41" s="2039"/>
      <c r="C41" s="2039"/>
      <c r="D41" s="2039"/>
      <c r="E41" s="2039"/>
      <c r="F41" s="2039"/>
      <c r="G41" s="2039"/>
      <c r="H41" s="2040"/>
      <c r="I41" s="2044"/>
      <c r="J41" s="2045"/>
      <c r="K41" s="2045"/>
      <c r="L41" s="2046"/>
      <c r="M41" s="2048"/>
      <c r="N41" s="2050"/>
      <c r="O41" s="2052"/>
      <c r="P41" s="2054"/>
      <c r="Q41" s="1156" t="s">
        <v>326</v>
      </c>
      <c r="R41" s="1157"/>
      <c r="S41" s="1158" t="s">
        <v>150</v>
      </c>
      <c r="T41" s="1157"/>
      <c r="U41" s="1159"/>
      <c r="V41" s="1160" t="s">
        <v>1407</v>
      </c>
      <c r="W41" s="2081"/>
      <c r="X41" s="2082"/>
      <c r="Y41" s="2082"/>
      <c r="Z41" s="2083"/>
      <c r="AA41" s="2076"/>
      <c r="AB41" s="2077"/>
      <c r="AC41" s="2084"/>
      <c r="AD41" s="2085"/>
      <c r="AE41" s="2085"/>
      <c r="AF41" s="2086"/>
    </row>
    <row r="42" spans="1:35" ht="9.75" customHeight="1">
      <c r="A42" s="2107"/>
      <c r="B42" s="2107"/>
      <c r="C42" s="2107"/>
      <c r="D42" s="2107"/>
      <c r="E42" s="2107"/>
      <c r="F42" s="2107"/>
      <c r="G42" s="2107"/>
      <c r="H42" s="2107"/>
      <c r="I42" s="2107"/>
      <c r="J42" s="2107"/>
      <c r="K42" s="2107"/>
      <c r="L42" s="2107"/>
      <c r="M42" s="2107"/>
      <c r="N42" s="2107"/>
      <c r="O42" s="2107"/>
      <c r="P42" s="2107"/>
      <c r="Q42" s="2107"/>
      <c r="R42" s="2107"/>
      <c r="S42" s="2107"/>
      <c r="T42" s="2107"/>
      <c r="U42" s="2107"/>
      <c r="V42" s="2107"/>
      <c r="W42" s="2107"/>
      <c r="X42" s="2107"/>
      <c r="Y42" s="2107"/>
      <c r="Z42" s="2107"/>
      <c r="AA42" s="2107"/>
      <c r="AB42" s="2107"/>
      <c r="AC42" s="2107"/>
      <c r="AD42" s="2107"/>
      <c r="AE42" s="2107"/>
      <c r="AF42" s="2107"/>
    </row>
    <row r="43" spans="1:35" ht="21.95" customHeight="1">
      <c r="A43" s="2108" t="s">
        <v>1408</v>
      </c>
      <c r="B43" s="2109"/>
      <c r="C43" s="2109"/>
      <c r="D43" s="2109"/>
      <c r="E43" s="2109"/>
      <c r="F43" s="2109"/>
      <c r="G43" s="2109"/>
      <c r="H43" s="2109"/>
      <c r="I43" s="2110"/>
      <c r="J43" s="2109" t="s">
        <v>1409</v>
      </c>
      <c r="K43" s="2109"/>
      <c r="L43" s="2109"/>
      <c r="M43" s="2109"/>
      <c r="N43" s="2109"/>
      <c r="O43" s="2109"/>
      <c r="P43" s="2110"/>
      <c r="Q43" s="2108" t="s">
        <v>1410</v>
      </c>
      <c r="R43" s="2109"/>
      <c r="S43" s="2109"/>
      <c r="T43" s="2109"/>
      <c r="U43" s="2109"/>
      <c r="V43" s="2109"/>
      <c r="W43" s="2109"/>
      <c r="X43" s="2110"/>
      <c r="Y43" s="2108" t="s">
        <v>1411</v>
      </c>
      <c r="Z43" s="2109"/>
      <c r="AA43" s="2109"/>
      <c r="AB43" s="2109"/>
      <c r="AC43" s="2109"/>
      <c r="AD43" s="2109"/>
      <c r="AE43" s="2109"/>
      <c r="AF43" s="2110"/>
    </row>
    <row r="44" spans="1:35" ht="21.95" customHeight="1">
      <c r="A44" s="2111"/>
      <c r="B44" s="2112"/>
      <c r="C44" s="2112"/>
      <c r="D44" s="2112"/>
      <c r="E44" s="2112"/>
      <c r="F44" s="2112"/>
      <c r="G44" s="2112"/>
      <c r="H44" s="2112"/>
      <c r="I44" s="2113"/>
      <c r="J44" s="2112"/>
      <c r="K44" s="2112"/>
      <c r="L44" s="2112"/>
      <c r="M44" s="2112"/>
      <c r="N44" s="2112"/>
      <c r="O44" s="2112"/>
      <c r="P44" s="2113"/>
      <c r="Q44" s="2114"/>
      <c r="R44" s="2101"/>
      <c r="S44" s="2100" t="s">
        <v>1412</v>
      </c>
      <c r="T44" s="2101"/>
      <c r="U44" s="2101"/>
      <c r="V44" s="2100" t="s">
        <v>1413</v>
      </c>
      <c r="W44" s="2101"/>
      <c r="X44" s="2102"/>
      <c r="Y44" s="2101"/>
      <c r="Z44" s="2101"/>
      <c r="AA44" s="2100" t="s">
        <v>1412</v>
      </c>
      <c r="AB44" s="2105"/>
      <c r="AC44" s="2105"/>
      <c r="AD44" s="2100" t="s">
        <v>479</v>
      </c>
      <c r="AE44" s="2101"/>
      <c r="AF44" s="2102"/>
    </row>
    <row r="45" spans="1:35" ht="21.95" customHeight="1">
      <c r="A45" s="1161" t="s">
        <v>1412</v>
      </c>
      <c r="B45" s="1162"/>
      <c r="C45" s="1162"/>
      <c r="D45" s="1162"/>
      <c r="E45" s="1162"/>
      <c r="F45" s="1162"/>
      <c r="G45" s="1163"/>
      <c r="H45" s="2116" t="s">
        <v>1414</v>
      </c>
      <c r="I45" s="2117"/>
      <c r="J45" s="2118"/>
      <c r="K45" s="2118"/>
      <c r="L45" s="2118"/>
      <c r="M45" s="2118"/>
      <c r="N45" s="2118"/>
      <c r="O45" s="2118"/>
      <c r="P45" s="1164" t="s">
        <v>1415</v>
      </c>
      <c r="Q45" s="2115"/>
      <c r="R45" s="2103"/>
      <c r="S45" s="2068"/>
      <c r="T45" s="2103"/>
      <c r="U45" s="2103"/>
      <c r="V45" s="2068"/>
      <c r="W45" s="2103"/>
      <c r="X45" s="2104"/>
      <c r="Y45" s="2103"/>
      <c r="Z45" s="2103"/>
      <c r="AA45" s="2068"/>
      <c r="AB45" s="2106"/>
      <c r="AC45" s="2106"/>
      <c r="AD45" s="2068"/>
      <c r="AE45" s="2103"/>
      <c r="AF45" s="2104"/>
    </row>
    <row r="46" spans="1:35" ht="22.5">
      <c r="A46" s="1871"/>
      <c r="B46" s="1871"/>
      <c r="C46" s="1871"/>
      <c r="D46" s="1871"/>
      <c r="E46" s="1871"/>
      <c r="F46" s="1871"/>
      <c r="G46" s="1871"/>
      <c r="H46" s="1871"/>
      <c r="I46" s="1871"/>
      <c r="J46" s="1871"/>
      <c r="K46" s="1871"/>
      <c r="L46" s="1871"/>
      <c r="M46" s="1871"/>
      <c r="N46" s="1871"/>
      <c r="O46" s="1871"/>
      <c r="P46" s="1871"/>
      <c r="Q46" s="1871"/>
      <c r="R46" s="1871"/>
      <c r="S46" s="1871"/>
      <c r="T46" s="1871"/>
      <c r="U46" s="1871"/>
      <c r="V46" s="1871"/>
      <c r="W46" s="1871"/>
      <c r="X46" s="1871"/>
      <c r="Y46" s="1871"/>
      <c r="Z46" s="1871"/>
      <c r="AA46" s="1871"/>
      <c r="AB46" s="1871"/>
      <c r="AC46" s="1871"/>
      <c r="AD46" s="1871"/>
      <c r="AE46" s="1871"/>
      <c r="AF46" s="1871"/>
    </row>
    <row r="101" spans="1:1">
      <c r="A101" s="1087" t="s">
        <v>1416</v>
      </c>
    </row>
    <row r="102" spans="1:1">
      <c r="A102" s="1087" t="s">
        <v>1346</v>
      </c>
    </row>
    <row r="103" spans="1:1">
      <c r="A103" s="1087" t="s">
        <v>1417</v>
      </c>
    </row>
    <row r="104" spans="1:1">
      <c r="A104" s="1087" t="s">
        <v>1418</v>
      </c>
    </row>
    <row r="105" spans="1:1">
      <c r="A105" s="1087" t="s">
        <v>1419</v>
      </c>
    </row>
    <row r="106" spans="1:1">
      <c r="A106" s="1087" t="s">
        <v>1420</v>
      </c>
    </row>
    <row r="108" spans="1:1">
      <c r="A108" s="1087" t="s">
        <v>1421</v>
      </c>
    </row>
    <row r="109" spans="1:1">
      <c r="A109" s="1087" t="s">
        <v>99</v>
      </c>
    </row>
    <row r="110" spans="1:1">
      <c r="A110" s="1087" t="s">
        <v>1422</v>
      </c>
    </row>
    <row r="111" spans="1:1">
      <c r="A111" s="1087" t="s">
        <v>1423</v>
      </c>
    </row>
    <row r="112" spans="1:1">
      <c r="A112" s="1087" t="s">
        <v>1424</v>
      </c>
    </row>
    <row r="113" spans="1:1">
      <c r="A113" s="1087" t="s">
        <v>1425</v>
      </c>
    </row>
    <row r="114" spans="1:1">
      <c r="A114" s="1087" t="s">
        <v>1426</v>
      </c>
    </row>
    <row r="115" spans="1:1">
      <c r="A115" s="1087" t="s">
        <v>1427</v>
      </c>
    </row>
    <row r="116" spans="1:1">
      <c r="A116" s="1087" t="s">
        <v>1428</v>
      </c>
    </row>
    <row r="117" spans="1:1">
      <c r="A117" s="1087" t="s">
        <v>1429</v>
      </c>
    </row>
    <row r="118" spans="1:1">
      <c r="A118" s="1087" t="s">
        <v>1430</v>
      </c>
    </row>
    <row r="119" spans="1:1">
      <c r="A119" s="1087" t="s">
        <v>1431</v>
      </c>
    </row>
    <row r="120" spans="1:1">
      <c r="A120" s="1087" t="s">
        <v>1432</v>
      </c>
    </row>
    <row r="121" spans="1:1">
      <c r="A121" s="1087" t="s">
        <v>1433</v>
      </c>
    </row>
    <row r="122" spans="1:1">
      <c r="A122" s="1087" t="s">
        <v>1434</v>
      </c>
    </row>
    <row r="123" spans="1:1">
      <c r="A123" s="1087" t="s">
        <v>1435</v>
      </c>
    </row>
    <row r="124" spans="1:1">
      <c r="A124" s="1087" t="s">
        <v>1436</v>
      </c>
    </row>
    <row r="125" spans="1:1">
      <c r="A125" s="1087" t="s">
        <v>1437</v>
      </c>
    </row>
    <row r="126" spans="1:1">
      <c r="A126" s="1087" t="s">
        <v>1438</v>
      </c>
    </row>
    <row r="127" spans="1:1">
      <c r="A127" s="1087" t="s">
        <v>1439</v>
      </c>
    </row>
    <row r="128" spans="1:1">
      <c r="A128" s="1087" t="s">
        <v>1440</v>
      </c>
    </row>
    <row r="129" spans="1:1">
      <c r="A129" s="1087" t="s">
        <v>1441</v>
      </c>
    </row>
    <row r="130" spans="1:1">
      <c r="A130" s="1087" t="s">
        <v>1442</v>
      </c>
    </row>
    <row r="131" spans="1:1">
      <c r="A131" s="1087" t="s">
        <v>1443</v>
      </c>
    </row>
    <row r="132" spans="1:1">
      <c r="A132" s="1087" t="s">
        <v>1444</v>
      </c>
    </row>
    <row r="133" spans="1:1">
      <c r="A133" s="1087" t="s">
        <v>1445</v>
      </c>
    </row>
    <row r="134" spans="1:1">
      <c r="A134" s="1087" t="s">
        <v>1446</v>
      </c>
    </row>
    <row r="135" spans="1:1">
      <c r="A135" s="1087" t="s">
        <v>1447</v>
      </c>
    </row>
    <row r="136" spans="1:1">
      <c r="A136" s="1087" t="s">
        <v>1448</v>
      </c>
    </row>
  </sheetData>
  <mergeCells count="168">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0:H41"/>
    <mergeCell ref="I40:L41"/>
    <mergeCell ref="M40:M41"/>
    <mergeCell ref="N40:N41"/>
    <mergeCell ref="O40:O41"/>
    <mergeCell ref="P40:P41"/>
    <mergeCell ref="A38:H39"/>
    <mergeCell ref="I38:L38"/>
    <mergeCell ref="M38:P39"/>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B17:AE18"/>
    <mergeCell ref="AF17:AF18"/>
    <mergeCell ref="B18:M18"/>
    <mergeCell ref="N18:Q18"/>
    <mergeCell ref="B19:M19"/>
    <mergeCell ref="N19:Q19"/>
    <mergeCell ref="B16:M16"/>
    <mergeCell ref="N16:Q16"/>
    <mergeCell ref="A17:A18"/>
    <mergeCell ref="B17:M17"/>
    <mergeCell ref="N17:Q17"/>
    <mergeCell ref="T17:AA18"/>
    <mergeCell ref="AI11:AI12"/>
    <mergeCell ref="C12:G12"/>
    <mergeCell ref="B13:H13"/>
    <mergeCell ref="I13:L13"/>
    <mergeCell ref="M13:P13"/>
    <mergeCell ref="Q13:T13"/>
    <mergeCell ref="U13:W13"/>
    <mergeCell ref="X13:Z13"/>
    <mergeCell ref="AA13:AC13"/>
    <mergeCell ref="AD13:AF13"/>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s>
  <phoneticPr fontId="2"/>
  <dataValidations count="10">
    <dataValidation type="list" allowBlank="1" showInputMessage="1" showErrorMessage="1" error="機構ホームページにて金利表をご確認の上、プルダウンの項目からご選択ください。" sqref="Y5:AF5">
      <formula1>$A$101:$A$106</formula1>
    </dataValidation>
    <dataValidation type="list" allowBlank="1" showInputMessage="1" showErrorMessage="1" sqref="AA40:AB41">
      <formula1>$A$108:$A$110</formula1>
    </dataValidation>
    <dataValidation type="list" allowBlank="1" showInputMessage="1" showErrorMessage="1" sqref="W41:Z41">
      <formula1>$A$111:$A$133</formula1>
    </dataValidation>
    <dataValidation type="list" allowBlank="1" showInputMessage="1" showErrorMessage="1" sqref="AC40:AF40">
      <formula1>$A$134:$A$136</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formula1>$A$116:$A$138</formula1>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formula1>$A$113:$A$114</formula1>
    </dataValidation>
    <dataValidation type="whole" allowBlank="1" showInputMessage="1" showErrorMessage="1" sqref="M6:P7">
      <formula1>0</formula1>
      <formula2>Z25</formula2>
    </dataValidation>
    <dataValidation type="whole" allowBlank="1" showInputMessage="1" showErrorMessage="1" sqref="M8:P8">
      <formula1>0</formula1>
      <formula2>Z34</formula2>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formula1>$A$109:$A$110</formula1>
    </dataValidation>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formula1>$A$112:$A$134</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verticalDpi="240" r:id="rId1"/>
  <headerFooter>
    <oddHeader>&amp;R&amp;14書類番号：1-2</oddHeader>
    <oddFooter>&amp;C&amp;"ＭＳ ゴシック,標準"&amp;14借入申込書 1/2</oddFooter>
  </headerFooter>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zoomScaleNormal="100" zoomScaleSheetLayoutView="100" workbookViewId="0">
      <selection activeCell="B3" sqref="B3"/>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2137" t="s">
        <v>402</v>
      </c>
      <c r="C2" s="2137"/>
      <c r="D2" s="2137"/>
      <c r="E2" s="2137"/>
      <c r="F2" s="2137"/>
      <c r="G2" s="2137"/>
      <c r="H2" s="2137"/>
      <c r="I2" s="2137"/>
      <c r="J2" s="2137"/>
      <c r="K2" s="2137"/>
    </row>
    <row r="3" spans="2:11" ht="17.25" customHeight="1"/>
    <row r="4" spans="2:11" ht="17.25" customHeight="1">
      <c r="G4" t="s">
        <v>152</v>
      </c>
    </row>
    <row r="5" spans="2:11" ht="17.25" customHeight="1">
      <c r="G5" t="s">
        <v>153</v>
      </c>
    </row>
    <row r="6" spans="2:11" ht="17.25" customHeight="1">
      <c r="G6" t="s">
        <v>154</v>
      </c>
      <c r="K6" s="1168"/>
    </row>
    <row r="7" spans="2:11" ht="17.25" customHeight="1"/>
    <row r="8" spans="2:11" ht="17.25" customHeight="1">
      <c r="B8" s="80" t="s">
        <v>1225</v>
      </c>
    </row>
    <row r="9" spans="2:11" ht="17.25" customHeight="1">
      <c r="B9" s="80" t="s">
        <v>1226</v>
      </c>
    </row>
    <row r="10" spans="2:11" ht="17.25" customHeight="1">
      <c r="B10" s="80" t="s">
        <v>1227</v>
      </c>
    </row>
    <row r="11" spans="2:11" ht="17.25" customHeight="1">
      <c r="B11" s="80" t="s">
        <v>415</v>
      </c>
    </row>
    <row r="12" spans="2:11" ht="17.25" customHeight="1">
      <c r="B12" s="2143" t="s">
        <v>403</v>
      </c>
      <c r="C12" s="2143"/>
      <c r="D12" s="2143"/>
      <c r="E12" s="2143"/>
      <c r="F12" s="2143"/>
      <c r="G12" s="2143"/>
      <c r="H12" s="2143"/>
      <c r="I12" s="2143"/>
      <c r="J12" s="2143"/>
      <c r="K12" s="2143"/>
    </row>
    <row r="13" spans="2:11" ht="17.25" customHeight="1">
      <c r="B13" s="81"/>
      <c r="C13" s="81"/>
      <c r="D13" s="81"/>
      <c r="E13" s="81"/>
      <c r="F13" s="81"/>
      <c r="G13" s="81"/>
      <c r="H13" s="81"/>
      <c r="I13" s="81"/>
      <c r="J13" s="81"/>
      <c r="K13" s="81"/>
    </row>
    <row r="14" spans="2:11" ht="17.25" customHeight="1" thickBot="1">
      <c r="B14">
        <v>1</v>
      </c>
      <c r="C14" s="3" t="s">
        <v>404</v>
      </c>
      <c r="D14" s="3"/>
      <c r="E14" s="2128"/>
      <c r="F14" s="2128"/>
      <c r="G14" s="2128"/>
      <c r="H14" s="2128"/>
      <c r="I14" s="2128"/>
      <c r="J14" s="2128"/>
      <c r="K14" s="3"/>
    </row>
    <row r="15" spans="2:11" ht="17.25" customHeight="1">
      <c r="C15" s="3"/>
      <c r="D15" s="3"/>
      <c r="E15" s="81"/>
      <c r="F15" s="81"/>
      <c r="G15" s="81"/>
      <c r="H15" s="81"/>
      <c r="I15" s="81"/>
      <c r="J15" s="81"/>
      <c r="K15" s="3"/>
    </row>
    <row r="16" spans="2:11" ht="17.25" customHeight="1" thickBot="1">
      <c r="B16">
        <v>2</v>
      </c>
      <c r="C16" s="3" t="s">
        <v>405</v>
      </c>
      <c r="D16" s="3"/>
      <c r="E16" s="2128"/>
      <c r="F16" s="2128"/>
      <c r="G16" s="2128"/>
      <c r="H16" s="2128"/>
      <c r="I16" s="2128"/>
      <c r="J16" s="2128"/>
      <c r="K16" s="3"/>
    </row>
    <row r="17" spans="2:11" ht="17.25" customHeight="1">
      <c r="C17" s="3"/>
      <c r="D17" s="3"/>
      <c r="E17" s="3"/>
      <c r="F17" s="3"/>
      <c r="G17" s="3"/>
      <c r="H17" s="3"/>
      <c r="I17" s="3"/>
      <c r="J17" s="3"/>
      <c r="K17" s="3"/>
    </row>
    <row r="18" spans="2:11" ht="17.25" customHeight="1" thickBot="1">
      <c r="B18">
        <v>3</v>
      </c>
      <c r="C18" s="3" t="s">
        <v>406</v>
      </c>
      <c r="D18" s="3"/>
      <c r="E18" s="2128"/>
      <c r="F18" s="2128"/>
      <c r="G18" s="2128"/>
      <c r="H18" s="2128"/>
      <c r="I18" s="2128"/>
      <c r="J18" s="2128"/>
      <c r="K18" s="3"/>
    </row>
    <row r="19" spans="2:11" ht="17.25" customHeight="1">
      <c r="C19" s="3"/>
      <c r="D19" s="3"/>
      <c r="E19" s="3"/>
      <c r="F19" s="3"/>
      <c r="G19" s="3"/>
      <c r="H19" s="3"/>
      <c r="I19" s="3"/>
      <c r="J19" s="3"/>
      <c r="K19" s="3"/>
    </row>
    <row r="20" spans="2:11" ht="17.25" customHeight="1">
      <c r="B20">
        <v>4</v>
      </c>
      <c r="C20" t="s">
        <v>407</v>
      </c>
    </row>
    <row r="21" spans="2:11" ht="17.25" customHeight="1"/>
    <row r="22" spans="2:11" ht="17.25" customHeight="1" thickBot="1">
      <c r="B22" s="1"/>
      <c r="C22" s="75"/>
      <c r="D22" s="75"/>
      <c r="E22" s="75"/>
      <c r="F22" s="75"/>
      <c r="G22" s="75"/>
      <c r="H22" s="75"/>
      <c r="I22" s="75"/>
      <c r="J22" s="75"/>
      <c r="K22" s="76"/>
    </row>
    <row r="23" spans="2:11" ht="17.25" customHeight="1">
      <c r="B23" s="2"/>
      <c r="C23" s="82" t="s">
        <v>787</v>
      </c>
      <c r="D23" s="83"/>
      <c r="E23" s="535" t="s">
        <v>788</v>
      </c>
      <c r="F23" s="7"/>
      <c r="G23" s="82" t="s">
        <v>789</v>
      </c>
      <c r="H23" s="83"/>
      <c r="I23" s="83"/>
      <c r="J23" s="535" t="s">
        <v>790</v>
      </c>
      <c r="K23" s="4"/>
    </row>
    <row r="24" spans="2:11" ht="17.25" customHeight="1">
      <c r="B24" s="2"/>
      <c r="C24" s="85" t="s">
        <v>200</v>
      </c>
      <c r="D24" s="8"/>
      <c r="E24" s="86"/>
      <c r="F24" s="87"/>
      <c r="G24" s="392" t="s">
        <v>595</v>
      </c>
      <c r="H24" s="9"/>
      <c r="I24" s="10"/>
      <c r="J24" s="88"/>
      <c r="K24" s="4"/>
    </row>
    <row r="25" spans="2:11" ht="17.25" customHeight="1">
      <c r="B25" s="2"/>
      <c r="C25" s="536" t="s">
        <v>786</v>
      </c>
      <c r="D25" s="10"/>
      <c r="E25" s="90"/>
      <c r="F25" s="91"/>
      <c r="G25" s="89" t="s">
        <v>55</v>
      </c>
      <c r="H25" s="9"/>
      <c r="I25" s="10"/>
      <c r="J25" s="90"/>
      <c r="K25" s="4"/>
    </row>
    <row r="26" spans="2:11" ht="17.25" customHeight="1">
      <c r="B26" s="2"/>
      <c r="C26" s="92" t="s">
        <v>201</v>
      </c>
      <c r="D26" s="93"/>
      <c r="E26" s="94"/>
      <c r="F26" s="91"/>
      <c r="G26" s="2140" t="s">
        <v>409</v>
      </c>
      <c r="H26" s="13" t="s">
        <v>203</v>
      </c>
      <c r="I26" s="14"/>
      <c r="J26" s="94"/>
      <c r="K26" s="4"/>
    </row>
    <row r="27" spans="2:11" ht="17.25" customHeight="1">
      <c r="B27" s="2"/>
      <c r="C27" s="92" t="s">
        <v>204</v>
      </c>
      <c r="D27" s="14"/>
      <c r="E27" s="94"/>
      <c r="F27" s="91"/>
      <c r="G27" s="2141"/>
      <c r="H27" s="2138" t="s">
        <v>205</v>
      </c>
      <c r="I27" s="95" t="s">
        <v>394</v>
      </c>
      <c r="J27" s="96"/>
      <c r="K27" s="4"/>
    </row>
    <row r="28" spans="2:11" ht="17.25" customHeight="1">
      <c r="B28" s="2"/>
      <c r="C28" s="92" t="s">
        <v>207</v>
      </c>
      <c r="D28" s="14"/>
      <c r="E28" s="94"/>
      <c r="F28" s="91"/>
      <c r="G28" s="2141"/>
      <c r="H28" s="2139"/>
      <c r="I28" s="12" t="s">
        <v>395</v>
      </c>
      <c r="J28" s="97"/>
      <c r="K28" s="4"/>
    </row>
    <row r="29" spans="2:11" ht="17.25" customHeight="1">
      <c r="B29" s="2"/>
      <c r="C29" s="92" t="s">
        <v>209</v>
      </c>
      <c r="D29" s="14"/>
      <c r="E29" s="94"/>
      <c r="F29" s="91"/>
      <c r="G29" s="2141"/>
      <c r="H29" s="13" t="s">
        <v>196</v>
      </c>
      <c r="I29" s="98"/>
      <c r="J29" s="99"/>
      <c r="K29" s="4"/>
    </row>
    <row r="30" spans="2:11" ht="17.25" customHeight="1">
      <c r="B30" s="2"/>
      <c r="C30" s="92" t="s">
        <v>389</v>
      </c>
      <c r="D30" s="14"/>
      <c r="E30" s="94"/>
      <c r="F30" s="91"/>
      <c r="G30" s="2141"/>
      <c r="H30" s="100" t="s">
        <v>210</v>
      </c>
      <c r="I30" s="98"/>
      <c r="J30" s="99"/>
      <c r="K30" s="4"/>
    </row>
    <row r="31" spans="2:11">
      <c r="B31" s="2"/>
      <c r="C31" s="91"/>
      <c r="D31" s="11"/>
      <c r="E31" s="88"/>
      <c r="F31" s="91"/>
      <c r="G31" s="2142"/>
      <c r="H31" s="100"/>
      <c r="I31" s="98"/>
      <c r="J31" s="99"/>
      <c r="K31" s="4"/>
    </row>
    <row r="32" spans="2:11" ht="14.25" thickBot="1">
      <c r="B32" s="2"/>
      <c r="C32" s="2132" t="s">
        <v>213</v>
      </c>
      <c r="D32" s="2134"/>
      <c r="E32" s="101"/>
      <c r="F32" s="7"/>
      <c r="G32" s="2132" t="s">
        <v>410</v>
      </c>
      <c r="H32" s="2133"/>
      <c r="I32" s="2134"/>
      <c r="J32" s="102"/>
      <c r="K32" s="4"/>
    </row>
    <row r="33" spans="2:11" ht="14.25" thickBot="1">
      <c r="B33" s="2"/>
      <c r="C33" s="3"/>
      <c r="D33" s="3"/>
      <c r="E33" s="3"/>
      <c r="F33" s="3"/>
      <c r="G33" s="3"/>
      <c r="H33" s="3"/>
      <c r="I33" s="3"/>
      <c r="J33" s="3"/>
      <c r="K33" s="4"/>
    </row>
    <row r="34" spans="2:11">
      <c r="B34" s="2"/>
      <c r="C34" s="103" t="s">
        <v>411</v>
      </c>
      <c r="D34" s="104"/>
      <c r="E34" s="105"/>
      <c r="F34" s="106"/>
      <c r="G34" s="104" t="s">
        <v>791</v>
      </c>
      <c r="H34" s="104"/>
      <c r="I34" s="104"/>
      <c r="J34" s="537" t="s">
        <v>790</v>
      </c>
      <c r="K34" s="4"/>
    </row>
    <row r="35" spans="2:11">
      <c r="B35" s="2"/>
      <c r="C35" s="107"/>
      <c r="D35" s="108"/>
      <c r="E35" s="109"/>
      <c r="F35" s="106"/>
      <c r="G35" s="2130"/>
      <c r="H35" s="2130"/>
      <c r="I35" s="2131"/>
      <c r="J35" s="110"/>
      <c r="K35" s="4"/>
    </row>
    <row r="36" spans="2:11">
      <c r="B36" s="2"/>
      <c r="C36" s="111"/>
      <c r="D36" s="112"/>
      <c r="E36" s="113"/>
      <c r="F36" s="106"/>
      <c r="G36" s="2130"/>
      <c r="H36" s="2130"/>
      <c r="I36" s="2131"/>
      <c r="J36" s="110"/>
      <c r="K36" s="4"/>
    </row>
    <row r="37" spans="2:11">
      <c r="B37" s="2"/>
      <c r="C37" s="111"/>
      <c r="D37" s="112"/>
      <c r="E37" s="113"/>
      <c r="F37" s="106"/>
      <c r="G37" s="2130"/>
      <c r="H37" s="2130"/>
      <c r="I37" s="2131"/>
      <c r="J37" s="110"/>
      <c r="K37" s="4"/>
    </row>
    <row r="38" spans="2:11">
      <c r="B38" s="2"/>
      <c r="C38" s="111"/>
      <c r="D38" s="112"/>
      <c r="E38" s="113"/>
      <c r="F38" s="106"/>
      <c r="G38" s="2135"/>
      <c r="H38" s="2135"/>
      <c r="I38" s="2136"/>
      <c r="J38" s="110"/>
      <c r="K38" s="4"/>
    </row>
    <row r="39" spans="2:11" ht="14.25" thickBot="1">
      <c r="B39" s="2"/>
      <c r="C39" s="114"/>
      <c r="D39" s="115" t="s">
        <v>413</v>
      </c>
      <c r="E39" s="116"/>
      <c r="F39" s="106"/>
      <c r="G39" s="2128" t="s">
        <v>410</v>
      </c>
      <c r="H39" s="2128"/>
      <c r="I39" s="2129"/>
      <c r="J39" s="117"/>
      <c r="K39" s="4"/>
    </row>
    <row r="40" spans="2:11">
      <c r="B40" s="2"/>
      <c r="C40" s="118"/>
      <c r="D40" s="118"/>
      <c r="E40" s="118"/>
      <c r="F40" s="3"/>
      <c r="G40" s="81"/>
      <c r="H40" s="81"/>
      <c r="I40" s="81"/>
      <c r="J40" s="81"/>
      <c r="K40" s="4"/>
    </row>
    <row r="41" spans="2:11" ht="14.25" thickBot="1">
      <c r="B41" s="2"/>
      <c r="C41" s="118" t="s">
        <v>414</v>
      </c>
      <c r="D41" s="118"/>
      <c r="E41" s="118"/>
      <c r="F41" s="3"/>
      <c r="G41" s="81"/>
      <c r="H41" s="81"/>
      <c r="I41" s="81"/>
      <c r="J41" s="81"/>
      <c r="K41" s="4"/>
    </row>
    <row r="42" spans="2:11">
      <c r="B42" s="2"/>
      <c r="C42" s="2119"/>
      <c r="D42" s="2120"/>
      <c r="E42" s="2120"/>
      <c r="F42" s="2120"/>
      <c r="G42" s="2120"/>
      <c r="H42" s="2120"/>
      <c r="I42" s="2120"/>
      <c r="J42" s="2121"/>
      <c r="K42" s="4"/>
    </row>
    <row r="43" spans="2:11">
      <c r="B43" s="2"/>
      <c r="C43" s="2122"/>
      <c r="D43" s="2123"/>
      <c r="E43" s="2123"/>
      <c r="F43" s="2123"/>
      <c r="G43" s="2123"/>
      <c r="H43" s="2123"/>
      <c r="I43" s="2123"/>
      <c r="J43" s="2124"/>
      <c r="K43" s="4"/>
    </row>
    <row r="44" spans="2:11">
      <c r="B44" s="2"/>
      <c r="C44" s="2122"/>
      <c r="D44" s="2123"/>
      <c r="E44" s="2123"/>
      <c r="F44" s="2123"/>
      <c r="G44" s="2123"/>
      <c r="H44" s="2123"/>
      <c r="I44" s="2123"/>
      <c r="J44" s="2124"/>
      <c r="K44" s="4"/>
    </row>
    <row r="45" spans="2:11">
      <c r="B45" s="2"/>
      <c r="C45" s="2122"/>
      <c r="D45" s="2123"/>
      <c r="E45" s="2123"/>
      <c r="F45" s="2123"/>
      <c r="G45" s="2123"/>
      <c r="H45" s="2123"/>
      <c r="I45" s="2123"/>
      <c r="J45" s="2124"/>
      <c r="K45" s="4"/>
    </row>
    <row r="46" spans="2:11">
      <c r="B46" s="2"/>
      <c r="C46" s="2122"/>
      <c r="D46" s="2123"/>
      <c r="E46" s="2123"/>
      <c r="F46" s="2123"/>
      <c r="G46" s="2123"/>
      <c r="H46" s="2123"/>
      <c r="I46" s="2123"/>
      <c r="J46" s="2124"/>
      <c r="K46" s="4"/>
    </row>
    <row r="47" spans="2:11">
      <c r="B47" s="2"/>
      <c r="C47" s="2122"/>
      <c r="D47" s="2123"/>
      <c r="E47" s="2123"/>
      <c r="F47" s="2123"/>
      <c r="G47" s="2123"/>
      <c r="H47" s="2123"/>
      <c r="I47" s="2123"/>
      <c r="J47" s="2124"/>
      <c r="K47" s="4"/>
    </row>
    <row r="48" spans="2:11">
      <c r="B48" s="2"/>
      <c r="C48" s="2122"/>
      <c r="D48" s="2123"/>
      <c r="E48" s="2123"/>
      <c r="F48" s="2123"/>
      <c r="G48" s="2123"/>
      <c r="H48" s="2123"/>
      <c r="I48" s="2123"/>
      <c r="J48" s="2124"/>
      <c r="K48" s="4"/>
    </row>
    <row r="49" spans="2:11" ht="14.25" thickBot="1">
      <c r="B49" s="2"/>
      <c r="C49" s="2125"/>
      <c r="D49" s="2126"/>
      <c r="E49" s="2126"/>
      <c r="F49" s="2126"/>
      <c r="G49" s="2126"/>
      <c r="H49" s="2126"/>
      <c r="I49" s="2126"/>
      <c r="J49" s="2127"/>
      <c r="K49" s="4"/>
    </row>
    <row r="50" spans="2:11">
      <c r="B50" s="5"/>
      <c r="C50" s="119"/>
      <c r="D50" s="119"/>
      <c r="E50" s="119"/>
      <c r="F50" s="119"/>
      <c r="G50" s="119"/>
      <c r="H50" s="119"/>
      <c r="I50" s="119"/>
      <c r="J50" s="119"/>
      <c r="K50" s="6"/>
    </row>
  </sheetData>
  <mergeCells count="15">
    <mergeCell ref="B2:K2"/>
    <mergeCell ref="H27:H28"/>
    <mergeCell ref="G26:G31"/>
    <mergeCell ref="B12:K12"/>
    <mergeCell ref="E14:J14"/>
    <mergeCell ref="E16:J16"/>
    <mergeCell ref="E18:J18"/>
    <mergeCell ref="C42:J49"/>
    <mergeCell ref="G39:I39"/>
    <mergeCell ref="G36:I36"/>
    <mergeCell ref="G32:I32"/>
    <mergeCell ref="G35:I35"/>
    <mergeCell ref="G37:I37"/>
    <mergeCell ref="G38:I38"/>
    <mergeCell ref="C32:D32"/>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51"/>
  <sheetViews>
    <sheetView view="pageBreakPreview" zoomScaleNormal="100" zoomScaleSheetLayoutView="100" workbookViewId="0">
      <selection activeCell="A3" sqref="A3"/>
    </sheetView>
  </sheetViews>
  <sheetFormatPr defaultRowHeight="13.5"/>
  <cols>
    <col min="1" max="1" width="12.625" style="270" bestFit="1" customWidth="1"/>
    <col min="2" max="2" width="24.75" style="270" bestFit="1" customWidth="1"/>
    <col min="3" max="3" width="99.75" style="270" customWidth="1"/>
    <col min="4" max="16384" width="9" style="270"/>
  </cols>
  <sheetData>
    <row r="1" spans="1:3" ht="21.75" customHeight="1" thickBot="1">
      <c r="A1" s="1250" t="s">
        <v>486</v>
      </c>
      <c r="B1" s="1251" t="s">
        <v>487</v>
      </c>
      <c r="C1" s="1252" t="s">
        <v>488</v>
      </c>
    </row>
    <row r="2" spans="1:3" ht="21.75" customHeight="1">
      <c r="A2" s="1253" t="s">
        <v>489</v>
      </c>
      <c r="B2" s="1253"/>
      <c r="C2" s="1253" t="s">
        <v>490</v>
      </c>
    </row>
    <row r="3" spans="1:3" ht="21.75" customHeight="1">
      <c r="A3" s="1183"/>
      <c r="B3" s="1183"/>
      <c r="C3" s="1183"/>
    </row>
    <row r="4" spans="1:3" ht="21.75" customHeight="1">
      <c r="A4" s="1182" t="s">
        <v>491</v>
      </c>
      <c r="B4" s="1183" t="s">
        <v>154</v>
      </c>
      <c r="C4" s="1183" t="s">
        <v>1464</v>
      </c>
    </row>
    <row r="5" spans="1:3" ht="21.75" customHeight="1">
      <c r="A5" s="1306"/>
      <c r="B5" s="1307"/>
      <c r="C5" s="1308"/>
    </row>
    <row r="6" spans="1:3" ht="21.75" customHeight="1">
      <c r="A6" s="1183" t="s">
        <v>492</v>
      </c>
      <c r="B6" s="1183"/>
      <c r="C6" s="1183"/>
    </row>
    <row r="7" spans="1:3" ht="21.75" customHeight="1">
      <c r="A7" s="1183"/>
      <c r="B7" s="1183" t="s">
        <v>1455</v>
      </c>
      <c r="C7" s="1183" t="s">
        <v>1456</v>
      </c>
    </row>
    <row r="8" spans="1:3" ht="60" customHeight="1">
      <c r="A8" s="1183"/>
      <c r="B8" s="1183" t="s">
        <v>936</v>
      </c>
      <c r="C8" s="1184" t="s">
        <v>1163</v>
      </c>
    </row>
    <row r="9" spans="1:3" ht="45" customHeight="1">
      <c r="A9" s="1183"/>
      <c r="B9" s="1183" t="s">
        <v>937</v>
      </c>
      <c r="C9" s="1184" t="s">
        <v>1164</v>
      </c>
    </row>
    <row r="10" spans="1:3" ht="21.75" customHeight="1">
      <c r="A10" s="1254" t="s">
        <v>177</v>
      </c>
      <c r="B10" s="1183"/>
      <c r="C10" s="1255"/>
    </row>
    <row r="11" spans="1:3" ht="21.75" customHeight="1">
      <c r="A11" s="1254" t="s">
        <v>635</v>
      </c>
      <c r="B11" s="1183" t="s">
        <v>493</v>
      </c>
      <c r="C11" s="1255" t="s">
        <v>1176</v>
      </c>
    </row>
    <row r="12" spans="1:3" ht="21.75" customHeight="1">
      <c r="A12" s="1306"/>
      <c r="B12" s="1307"/>
      <c r="C12" s="1308"/>
    </row>
    <row r="13" spans="1:3" ht="29.25" customHeight="1">
      <c r="A13" s="1183" t="s">
        <v>494</v>
      </c>
      <c r="B13" s="1183" t="s">
        <v>637</v>
      </c>
      <c r="C13" s="1184" t="s">
        <v>1165</v>
      </c>
    </row>
    <row r="14" spans="1:3" ht="48.75" customHeight="1">
      <c r="A14" s="1183"/>
      <c r="B14" s="1183" t="s">
        <v>750</v>
      </c>
      <c r="C14" s="1184" t="s">
        <v>1457</v>
      </c>
    </row>
    <row r="15" spans="1:3" ht="21.75" customHeight="1">
      <c r="A15" s="1254" t="s">
        <v>177</v>
      </c>
      <c r="B15" s="1183"/>
      <c r="C15" s="1183"/>
    </row>
    <row r="16" spans="1:3" ht="63" customHeight="1">
      <c r="A16" s="1254" t="s">
        <v>1492</v>
      </c>
      <c r="B16" s="1183" t="s">
        <v>1493</v>
      </c>
      <c r="C16" s="1184" t="s">
        <v>1494</v>
      </c>
    </row>
    <row r="17" spans="1:3" s="383" customFormat="1" ht="43.5" customHeight="1">
      <c r="A17" s="1256" t="s">
        <v>1090</v>
      </c>
      <c r="B17" s="1257" t="s">
        <v>1084</v>
      </c>
      <c r="C17" s="1258" t="s">
        <v>1509</v>
      </c>
    </row>
    <row r="18" spans="1:3" ht="75.75" customHeight="1">
      <c r="A18" s="1254" t="s">
        <v>1478</v>
      </c>
      <c r="B18" s="1184" t="s">
        <v>1166</v>
      </c>
      <c r="C18" s="1184" t="s">
        <v>1465</v>
      </c>
    </row>
    <row r="19" spans="1:3" ht="36.75" customHeight="1">
      <c r="A19" s="1254" t="s">
        <v>1078</v>
      </c>
      <c r="B19" s="1183" t="s">
        <v>353</v>
      </c>
      <c r="C19" s="1184" t="s">
        <v>1510</v>
      </c>
    </row>
    <row r="20" spans="1:3" ht="70.5" customHeight="1">
      <c r="A20" s="1254" t="s">
        <v>1076</v>
      </c>
      <c r="B20" s="1259" t="s">
        <v>495</v>
      </c>
      <c r="C20" s="1181" t="s">
        <v>1323</v>
      </c>
    </row>
    <row r="21" spans="1:3" ht="36" customHeight="1">
      <c r="A21" s="1254"/>
      <c r="B21" s="1259"/>
      <c r="C21" s="1260" t="s">
        <v>1167</v>
      </c>
    </row>
    <row r="22" spans="1:3" ht="108.75" customHeight="1">
      <c r="A22" s="1254" t="s">
        <v>1479</v>
      </c>
      <c r="B22" s="1259" t="s">
        <v>707</v>
      </c>
      <c r="C22" s="1181" t="s">
        <v>1511</v>
      </c>
    </row>
    <row r="23" spans="1:3" ht="50.25" customHeight="1">
      <c r="A23" s="1254" t="s">
        <v>1480</v>
      </c>
      <c r="B23" s="1259" t="s">
        <v>728</v>
      </c>
      <c r="C23" s="1181" t="s">
        <v>1512</v>
      </c>
    </row>
    <row r="24" spans="1:3" ht="43.5" customHeight="1">
      <c r="A24" s="1254" t="s">
        <v>1077</v>
      </c>
      <c r="B24" s="1181" t="s">
        <v>1079</v>
      </c>
      <c r="C24" s="1181" t="s">
        <v>1168</v>
      </c>
    </row>
    <row r="25" spans="1:3" ht="43.5" customHeight="1">
      <c r="A25" s="1254" t="s">
        <v>1481</v>
      </c>
      <c r="B25" s="1181" t="s">
        <v>729</v>
      </c>
      <c r="C25" s="1261" t="s">
        <v>1169</v>
      </c>
    </row>
    <row r="26" spans="1:3">
      <c r="A26" s="1183"/>
      <c r="B26" s="1183"/>
      <c r="C26" s="1183"/>
    </row>
    <row r="27" spans="1:3" ht="21.75" customHeight="1">
      <c r="A27" s="1183" t="s">
        <v>1071</v>
      </c>
      <c r="B27" s="1183"/>
      <c r="C27" s="1182"/>
    </row>
    <row r="28" spans="1:3" ht="45" customHeight="1">
      <c r="A28" s="1254" t="s">
        <v>97</v>
      </c>
      <c r="B28" s="1184" t="s">
        <v>1072</v>
      </c>
      <c r="C28" s="1262" t="s">
        <v>1073</v>
      </c>
    </row>
    <row r="29" spans="1:3" ht="16.5" customHeight="1">
      <c r="A29" s="1183"/>
      <c r="B29" s="1183"/>
      <c r="C29" s="1183"/>
    </row>
    <row r="30" spans="1:3" ht="36" customHeight="1">
      <c r="A30" s="1183" t="s">
        <v>496</v>
      </c>
      <c r="B30" s="1257" t="s">
        <v>1064</v>
      </c>
      <c r="C30" s="1180" t="s">
        <v>1170</v>
      </c>
    </row>
    <row r="31" spans="1:3" ht="26.25" customHeight="1">
      <c r="A31" s="1183"/>
      <c r="B31" s="1183" t="s">
        <v>497</v>
      </c>
      <c r="C31" s="1183" t="s">
        <v>498</v>
      </c>
    </row>
    <row r="32" spans="1:3" ht="26.25" customHeight="1">
      <c r="A32" s="1183"/>
      <c r="B32" s="1183"/>
      <c r="C32" s="1182" t="s">
        <v>1171</v>
      </c>
    </row>
    <row r="33" spans="1:3" ht="26.25" customHeight="1">
      <c r="A33" s="1254" t="s">
        <v>636</v>
      </c>
      <c r="B33" s="1183"/>
      <c r="C33" s="1182"/>
    </row>
    <row r="34" spans="1:3" ht="54.75" customHeight="1">
      <c r="A34" s="1254" t="s">
        <v>938</v>
      </c>
      <c r="B34" s="1183" t="s">
        <v>941</v>
      </c>
      <c r="C34" s="1180" t="s">
        <v>1462</v>
      </c>
    </row>
    <row r="35" spans="1:3" ht="43.5" customHeight="1">
      <c r="A35" s="1254" t="s">
        <v>940</v>
      </c>
      <c r="B35" s="1184" t="s">
        <v>942</v>
      </c>
      <c r="C35" s="1180" t="s">
        <v>1172</v>
      </c>
    </row>
    <row r="36" spans="1:3" ht="50.1" hidden="1" customHeight="1">
      <c r="A36" s="1263" t="s">
        <v>1113</v>
      </c>
      <c r="B36" s="1264" t="s">
        <v>1114</v>
      </c>
      <c r="C36" s="1265" t="s">
        <v>1119</v>
      </c>
    </row>
    <row r="37" spans="1:3" ht="50.1" hidden="1" customHeight="1">
      <c r="A37" s="1263" t="s">
        <v>1115</v>
      </c>
      <c r="B37" s="1264" t="s">
        <v>1116</v>
      </c>
      <c r="C37" s="1265" t="s">
        <v>1119</v>
      </c>
    </row>
    <row r="38" spans="1:3" ht="23.25" hidden="1" customHeight="1">
      <c r="A38" s="1263" t="s">
        <v>1117</v>
      </c>
      <c r="B38" s="1264" t="s">
        <v>1118</v>
      </c>
      <c r="C38" s="1266" t="s">
        <v>1119</v>
      </c>
    </row>
    <row r="39" spans="1:3" ht="26.25" customHeight="1">
      <c r="A39" s="1254" t="s">
        <v>1113</v>
      </c>
      <c r="B39" s="1183" t="s">
        <v>633</v>
      </c>
      <c r="C39" s="1184" t="s">
        <v>1173</v>
      </c>
    </row>
    <row r="40" spans="1:3" ht="68.25" customHeight="1">
      <c r="A40" s="1267" t="s">
        <v>1496</v>
      </c>
      <c r="B40" s="1184" t="s">
        <v>1239</v>
      </c>
      <c r="C40" s="1184" t="s">
        <v>1497</v>
      </c>
    </row>
    <row r="41" spans="1:3" ht="36" customHeight="1">
      <c r="A41" s="1267" t="s">
        <v>939</v>
      </c>
      <c r="B41" s="1183" t="s">
        <v>943</v>
      </c>
      <c r="C41" s="1262" t="s">
        <v>1174</v>
      </c>
    </row>
    <row r="42" spans="1:3" ht="36" customHeight="1">
      <c r="A42" s="1268" t="s">
        <v>1120</v>
      </c>
      <c r="B42" s="1257" t="s">
        <v>1121</v>
      </c>
      <c r="C42" s="1180" t="s">
        <v>1175</v>
      </c>
    </row>
    <row r="43" spans="1:3" ht="14.25">
      <c r="A43" s="1269"/>
      <c r="B43" s="265"/>
      <c r="C43" s="265"/>
    </row>
    <row r="44" spans="1:3">
      <c r="B44" s="265"/>
      <c r="C44" s="265"/>
    </row>
    <row r="45" spans="1:3">
      <c r="B45" s="265"/>
      <c r="C45" s="265"/>
    </row>
    <row r="46" spans="1:3">
      <c r="B46" s="265"/>
    </row>
    <row r="47" spans="1:3">
      <c r="B47" s="265"/>
    </row>
    <row r="48" spans="1:3">
      <c r="B48" s="265"/>
    </row>
    <row r="49" spans="2:2">
      <c r="B49" s="265"/>
    </row>
    <row r="50" spans="2:2">
      <c r="B50" s="265"/>
    </row>
    <row r="51" spans="2:2">
      <c r="B51" s="265"/>
    </row>
  </sheetData>
  <mergeCells count="2">
    <mergeCell ref="A5:C5"/>
    <mergeCell ref="A12:C12"/>
  </mergeCells>
  <phoneticPr fontId="2"/>
  <printOptions horizontalCentered="1"/>
  <pageMargins left="0.78740157480314965" right="0.39370078740157483" top="0.74803149606299213" bottom="0.74803149606299213" header="0.31496062992125984" footer="0.31496062992125984"/>
  <pageSetup paperSize="9" scale="65" orientation="portrait" r:id="rId1"/>
  <rowBreaks count="1" manualBreakCount="1">
    <brk id="18"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zoomScaleNormal="100" zoomScaleSheetLayoutView="100" workbookViewId="0">
      <selection activeCell="C3" sqref="C3"/>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2137" t="s">
        <v>640</v>
      </c>
      <c r="C2" s="2137"/>
      <c r="D2" s="2137"/>
      <c r="E2" s="2137"/>
      <c r="F2" s="2137"/>
      <c r="G2" s="2137"/>
      <c r="H2" s="2137"/>
      <c r="I2" s="2137"/>
      <c r="J2" s="2137"/>
      <c r="K2" s="2137"/>
    </row>
    <row r="3" spans="2:11" ht="17.25" customHeight="1"/>
    <row r="4" spans="2:11" ht="17.25" customHeight="1">
      <c r="G4" t="s">
        <v>152</v>
      </c>
    </row>
    <row r="5" spans="2:11" ht="17.25" customHeight="1">
      <c r="G5" t="s">
        <v>153</v>
      </c>
    </row>
    <row r="6" spans="2:11" ht="17.25" customHeight="1">
      <c r="G6" t="s">
        <v>154</v>
      </c>
      <c r="K6" s="1168"/>
    </row>
    <row r="7" spans="2:11" ht="17.25" customHeight="1"/>
    <row r="8" spans="2:11" ht="17.25" customHeight="1">
      <c r="B8" s="80" t="s">
        <v>1228</v>
      </c>
    </row>
    <row r="9" spans="2:11" ht="17.25" customHeight="1">
      <c r="B9" s="80" t="s">
        <v>792</v>
      </c>
    </row>
    <row r="10" spans="2:11" ht="17.25" customHeight="1">
      <c r="B10" s="80" t="s">
        <v>1227</v>
      </c>
    </row>
    <row r="11" spans="2:11" ht="17.25" customHeight="1">
      <c r="B11" s="80" t="s">
        <v>793</v>
      </c>
    </row>
    <row r="12" spans="2:11" ht="17.25" customHeight="1">
      <c r="B12" s="2143" t="s">
        <v>403</v>
      </c>
      <c r="C12" s="2143"/>
      <c r="D12" s="2143"/>
      <c r="E12" s="2143"/>
      <c r="F12" s="2143"/>
      <c r="G12" s="2143"/>
      <c r="H12" s="2143"/>
      <c r="I12" s="2143"/>
      <c r="J12" s="2143"/>
      <c r="K12" s="2143"/>
    </row>
    <row r="13" spans="2:11" ht="17.25" customHeight="1">
      <c r="B13" s="81"/>
      <c r="C13" s="81"/>
      <c r="D13" s="81"/>
      <c r="E13" s="81"/>
      <c r="F13" s="81"/>
      <c r="G13" s="81"/>
      <c r="H13" s="81"/>
      <c r="I13" s="81"/>
      <c r="J13" s="81"/>
      <c r="K13" s="81"/>
    </row>
    <row r="14" spans="2:11" ht="17.25" customHeight="1" thickBot="1">
      <c r="B14">
        <v>1</v>
      </c>
      <c r="C14" s="3" t="s">
        <v>404</v>
      </c>
      <c r="D14" s="3"/>
      <c r="E14" s="2128"/>
      <c r="F14" s="2128"/>
      <c r="G14" s="2128"/>
      <c r="H14" s="2128"/>
      <c r="I14" s="2128"/>
      <c r="J14" s="2128"/>
      <c r="K14" s="3"/>
    </row>
    <row r="15" spans="2:11" ht="17.25" customHeight="1">
      <c r="C15" s="3"/>
      <c r="D15" s="3"/>
      <c r="E15" s="81"/>
      <c r="F15" s="81"/>
      <c r="G15" s="81"/>
      <c r="H15" s="81"/>
      <c r="I15" s="81"/>
      <c r="J15" s="81"/>
      <c r="K15" s="3"/>
    </row>
    <row r="16" spans="2:11" ht="17.25" customHeight="1" thickBot="1">
      <c r="B16">
        <v>2</v>
      </c>
      <c r="C16" s="3" t="s">
        <v>405</v>
      </c>
      <c r="D16" s="3"/>
      <c r="E16" s="2128"/>
      <c r="F16" s="2128"/>
      <c r="G16" s="2128"/>
      <c r="H16" s="2128"/>
      <c r="I16" s="2128"/>
      <c r="J16" s="2128"/>
      <c r="K16" s="3"/>
    </row>
    <row r="17" spans="2:11" ht="17.25" customHeight="1">
      <c r="C17" s="3"/>
      <c r="D17" s="3"/>
      <c r="E17" s="3"/>
      <c r="F17" s="3"/>
      <c r="G17" s="3"/>
      <c r="H17" s="3"/>
      <c r="I17" s="3"/>
      <c r="J17" s="3"/>
      <c r="K17" s="3"/>
    </row>
    <row r="18" spans="2:11" ht="17.25" customHeight="1" thickBot="1">
      <c r="B18">
        <v>3</v>
      </c>
      <c r="C18" s="3" t="s">
        <v>406</v>
      </c>
      <c r="D18" s="3"/>
      <c r="E18" s="2128"/>
      <c r="F18" s="2128"/>
      <c r="G18" s="2128"/>
      <c r="H18" s="2128"/>
      <c r="I18" s="2128"/>
      <c r="J18" s="2128"/>
      <c r="K18" s="3"/>
    </row>
    <row r="19" spans="2:11" ht="17.25" customHeight="1">
      <c r="C19" s="3"/>
      <c r="D19" s="3"/>
      <c r="E19" s="3"/>
      <c r="F19" s="3"/>
      <c r="G19" s="3"/>
      <c r="H19" s="3"/>
      <c r="I19" s="3"/>
      <c r="J19" s="3"/>
      <c r="K19" s="3"/>
    </row>
    <row r="20" spans="2:11" ht="17.25" customHeight="1">
      <c r="B20">
        <v>4</v>
      </c>
      <c r="C20" t="s">
        <v>407</v>
      </c>
    </row>
    <row r="21" spans="2:11" ht="17.25" customHeight="1"/>
    <row r="22" spans="2:11" ht="17.25" customHeight="1" thickBot="1">
      <c r="B22" s="1"/>
      <c r="C22" s="75"/>
      <c r="D22" s="75"/>
      <c r="E22" s="75"/>
      <c r="F22" s="75"/>
      <c r="G22" s="75"/>
      <c r="H22" s="75"/>
      <c r="I22" s="75"/>
      <c r="J22" s="75"/>
      <c r="K22" s="76"/>
    </row>
    <row r="23" spans="2:11" ht="17.25" customHeight="1">
      <c r="B23" s="2"/>
      <c r="C23" s="82" t="s">
        <v>386</v>
      </c>
      <c r="D23" s="83"/>
      <c r="E23" s="84"/>
      <c r="F23" s="7"/>
      <c r="G23" s="82" t="s">
        <v>408</v>
      </c>
      <c r="H23" s="83"/>
      <c r="I23" s="83"/>
      <c r="J23" s="84"/>
      <c r="K23" s="4"/>
    </row>
    <row r="24" spans="2:11" ht="17.25" customHeight="1">
      <c r="B24" s="2"/>
      <c r="C24" s="85" t="s">
        <v>200</v>
      </c>
      <c r="D24" s="8"/>
      <c r="E24" s="86"/>
      <c r="F24" s="87"/>
      <c r="G24" s="392" t="s">
        <v>641</v>
      </c>
      <c r="H24" s="9"/>
      <c r="I24" s="10"/>
      <c r="J24" s="88"/>
      <c r="K24" s="4"/>
    </row>
    <row r="25" spans="2:11" ht="17.25" customHeight="1">
      <c r="B25" s="2"/>
      <c r="C25" s="536" t="s">
        <v>786</v>
      </c>
      <c r="D25" s="10"/>
      <c r="E25" s="90"/>
      <c r="F25" s="91"/>
      <c r="G25" s="89" t="s">
        <v>55</v>
      </c>
      <c r="H25" s="9"/>
      <c r="I25" s="10"/>
      <c r="J25" s="90"/>
      <c r="K25" s="4"/>
    </row>
    <row r="26" spans="2:11" ht="17.25" customHeight="1">
      <c r="B26" s="2"/>
      <c r="C26" s="92" t="s">
        <v>201</v>
      </c>
      <c r="D26" s="93"/>
      <c r="E26" s="94"/>
      <c r="F26" s="91"/>
      <c r="G26" s="2140" t="s">
        <v>409</v>
      </c>
      <c r="H26" s="13" t="s">
        <v>203</v>
      </c>
      <c r="I26" s="14"/>
      <c r="J26" s="94"/>
      <c r="K26" s="4"/>
    </row>
    <row r="27" spans="2:11" ht="17.25" customHeight="1">
      <c r="B27" s="2"/>
      <c r="C27" s="92" t="s">
        <v>204</v>
      </c>
      <c r="D27" s="14"/>
      <c r="E27" s="94"/>
      <c r="F27" s="91"/>
      <c r="G27" s="2141"/>
      <c r="H27" s="2138" t="s">
        <v>205</v>
      </c>
      <c r="I27" s="95" t="s">
        <v>394</v>
      </c>
      <c r="J27" s="96"/>
      <c r="K27" s="4"/>
    </row>
    <row r="28" spans="2:11" ht="17.25" customHeight="1">
      <c r="B28" s="2"/>
      <c r="C28" s="92" t="s">
        <v>207</v>
      </c>
      <c r="D28" s="14"/>
      <c r="E28" s="94"/>
      <c r="F28" s="91"/>
      <c r="G28" s="2141"/>
      <c r="H28" s="2139"/>
      <c r="I28" s="12" t="s">
        <v>395</v>
      </c>
      <c r="J28" s="97"/>
      <c r="K28" s="4"/>
    </row>
    <row r="29" spans="2:11" ht="17.25" customHeight="1">
      <c r="B29" s="2"/>
      <c r="C29" s="92" t="s">
        <v>209</v>
      </c>
      <c r="D29" s="14"/>
      <c r="E29" s="94"/>
      <c r="F29" s="91"/>
      <c r="G29" s="2141"/>
      <c r="H29" s="13" t="s">
        <v>196</v>
      </c>
      <c r="I29" s="98"/>
      <c r="J29" s="99"/>
      <c r="K29" s="4"/>
    </row>
    <row r="30" spans="2:11" ht="17.25" customHeight="1">
      <c r="B30" s="2"/>
      <c r="C30" s="92" t="s">
        <v>389</v>
      </c>
      <c r="D30" s="14"/>
      <c r="E30" s="94"/>
      <c r="F30" s="91"/>
      <c r="G30" s="2141"/>
      <c r="H30" s="100" t="s">
        <v>210</v>
      </c>
      <c r="I30" s="98"/>
      <c r="J30" s="99"/>
      <c r="K30" s="4"/>
    </row>
    <row r="31" spans="2:11">
      <c r="B31" s="2"/>
      <c r="C31" s="91"/>
      <c r="D31" s="11"/>
      <c r="E31" s="88"/>
      <c r="F31" s="91"/>
      <c r="G31" s="2142"/>
      <c r="H31" s="100"/>
      <c r="I31" s="98"/>
      <c r="J31" s="99"/>
      <c r="K31" s="4"/>
    </row>
    <row r="32" spans="2:11" ht="14.25" thickBot="1">
      <c r="B32" s="2"/>
      <c r="C32" s="2132" t="s">
        <v>213</v>
      </c>
      <c r="D32" s="2134"/>
      <c r="E32" s="101"/>
      <c r="F32" s="7"/>
      <c r="G32" s="2132" t="s">
        <v>410</v>
      </c>
      <c r="H32" s="2133"/>
      <c r="I32" s="2134"/>
      <c r="J32" s="102"/>
      <c r="K32" s="4"/>
    </row>
    <row r="33" spans="2:11" ht="14.25" thickBot="1">
      <c r="B33" s="2"/>
      <c r="C33" s="3"/>
      <c r="D33" s="3"/>
      <c r="E33" s="3"/>
      <c r="F33" s="3"/>
      <c r="G33" s="3"/>
      <c r="H33" s="3"/>
      <c r="I33" s="3"/>
      <c r="J33" s="3"/>
      <c r="K33" s="4"/>
    </row>
    <row r="34" spans="2:11">
      <c r="B34" s="2"/>
      <c r="C34" s="103" t="s">
        <v>411</v>
      </c>
      <c r="D34" s="104"/>
      <c r="E34" s="105"/>
      <c r="F34" s="106"/>
      <c r="G34" s="104" t="s">
        <v>412</v>
      </c>
      <c r="H34" s="104"/>
      <c r="I34" s="104"/>
      <c r="J34" s="105"/>
      <c r="K34" s="4"/>
    </row>
    <row r="35" spans="2:11">
      <c r="B35" s="2"/>
      <c r="C35" s="107"/>
      <c r="D35" s="108"/>
      <c r="E35" s="109"/>
      <c r="F35" s="106"/>
      <c r="G35" s="2130"/>
      <c r="H35" s="2130"/>
      <c r="I35" s="2131"/>
      <c r="J35" s="110"/>
      <c r="K35" s="4"/>
    </row>
    <row r="36" spans="2:11">
      <c r="B36" s="2"/>
      <c r="C36" s="111"/>
      <c r="D36" s="112"/>
      <c r="E36" s="113"/>
      <c r="F36" s="106"/>
      <c r="G36" s="2130"/>
      <c r="H36" s="2130"/>
      <c r="I36" s="2131"/>
      <c r="J36" s="110"/>
      <c r="K36" s="4"/>
    </row>
    <row r="37" spans="2:11">
      <c r="B37" s="2"/>
      <c r="C37" s="111"/>
      <c r="D37" s="112"/>
      <c r="E37" s="113"/>
      <c r="F37" s="106"/>
      <c r="G37" s="2130"/>
      <c r="H37" s="2130"/>
      <c r="I37" s="2131"/>
      <c r="J37" s="110"/>
      <c r="K37" s="4"/>
    </row>
    <row r="38" spans="2:11">
      <c r="B38" s="2"/>
      <c r="C38" s="111"/>
      <c r="D38" s="112"/>
      <c r="E38" s="113"/>
      <c r="F38" s="106"/>
      <c r="G38" s="2135"/>
      <c r="H38" s="2135"/>
      <c r="I38" s="2136"/>
      <c r="J38" s="110"/>
      <c r="K38" s="4"/>
    </row>
    <row r="39" spans="2:11" ht="14.25" thickBot="1">
      <c r="B39" s="2"/>
      <c r="C39" s="114"/>
      <c r="D39" s="115" t="s">
        <v>413</v>
      </c>
      <c r="E39" s="116"/>
      <c r="F39" s="106"/>
      <c r="G39" s="2128" t="s">
        <v>410</v>
      </c>
      <c r="H39" s="2128"/>
      <c r="I39" s="2129"/>
      <c r="J39" s="117"/>
      <c r="K39" s="4"/>
    </row>
    <row r="40" spans="2:11">
      <c r="B40" s="2"/>
      <c r="C40" s="118"/>
      <c r="D40" s="118"/>
      <c r="E40" s="118"/>
      <c r="F40" s="3"/>
      <c r="G40" s="81"/>
      <c r="H40" s="81"/>
      <c r="I40" s="81"/>
      <c r="J40" s="81"/>
      <c r="K40" s="4"/>
    </row>
    <row r="41" spans="2:11" ht="14.25" thickBot="1">
      <c r="B41" s="2"/>
      <c r="C41" s="118" t="s">
        <v>414</v>
      </c>
      <c r="D41" s="118"/>
      <c r="E41" s="118"/>
      <c r="F41" s="3"/>
      <c r="G41" s="81"/>
      <c r="H41" s="81"/>
      <c r="I41" s="81"/>
      <c r="J41" s="81"/>
      <c r="K41" s="4"/>
    </row>
    <row r="42" spans="2:11">
      <c r="B42" s="2"/>
      <c r="C42" s="2119"/>
      <c r="D42" s="2120"/>
      <c r="E42" s="2120"/>
      <c r="F42" s="2120"/>
      <c r="G42" s="2120"/>
      <c r="H42" s="2120"/>
      <c r="I42" s="2120"/>
      <c r="J42" s="2121"/>
      <c r="K42" s="4"/>
    </row>
    <row r="43" spans="2:11">
      <c r="B43" s="2"/>
      <c r="C43" s="2122"/>
      <c r="D43" s="2123"/>
      <c r="E43" s="2123"/>
      <c r="F43" s="2123"/>
      <c r="G43" s="2123"/>
      <c r="H43" s="2123"/>
      <c r="I43" s="2123"/>
      <c r="J43" s="2124"/>
      <c r="K43" s="4"/>
    </row>
    <row r="44" spans="2:11">
      <c r="B44" s="2"/>
      <c r="C44" s="2122"/>
      <c r="D44" s="2123"/>
      <c r="E44" s="2123"/>
      <c r="F44" s="2123"/>
      <c r="G44" s="2123"/>
      <c r="H44" s="2123"/>
      <c r="I44" s="2123"/>
      <c r="J44" s="2124"/>
      <c r="K44" s="4"/>
    </row>
    <row r="45" spans="2:11">
      <c r="B45" s="2"/>
      <c r="C45" s="2122"/>
      <c r="D45" s="2123"/>
      <c r="E45" s="2123"/>
      <c r="F45" s="2123"/>
      <c r="G45" s="2123"/>
      <c r="H45" s="2123"/>
      <c r="I45" s="2123"/>
      <c r="J45" s="2124"/>
      <c r="K45" s="4"/>
    </row>
    <row r="46" spans="2:11">
      <c r="B46" s="2"/>
      <c r="C46" s="2122"/>
      <c r="D46" s="2123"/>
      <c r="E46" s="2123"/>
      <c r="F46" s="2123"/>
      <c r="G46" s="2123"/>
      <c r="H46" s="2123"/>
      <c r="I46" s="2123"/>
      <c r="J46" s="2124"/>
      <c r="K46" s="4"/>
    </row>
    <row r="47" spans="2:11">
      <c r="B47" s="2"/>
      <c r="C47" s="2122"/>
      <c r="D47" s="2123"/>
      <c r="E47" s="2123"/>
      <c r="F47" s="2123"/>
      <c r="G47" s="2123"/>
      <c r="H47" s="2123"/>
      <c r="I47" s="2123"/>
      <c r="J47" s="2124"/>
      <c r="K47" s="4"/>
    </row>
    <row r="48" spans="2:11">
      <c r="B48" s="2"/>
      <c r="C48" s="2122"/>
      <c r="D48" s="2123"/>
      <c r="E48" s="2123"/>
      <c r="F48" s="2123"/>
      <c r="G48" s="2123"/>
      <c r="H48" s="2123"/>
      <c r="I48" s="2123"/>
      <c r="J48" s="2124"/>
      <c r="K48" s="4"/>
    </row>
    <row r="49" spans="2:11" ht="14.25" thickBot="1">
      <c r="B49" s="2"/>
      <c r="C49" s="2125"/>
      <c r="D49" s="2126"/>
      <c r="E49" s="2126"/>
      <c r="F49" s="2126"/>
      <c r="G49" s="2126"/>
      <c r="H49" s="2126"/>
      <c r="I49" s="2126"/>
      <c r="J49" s="2127"/>
      <c r="K49" s="4"/>
    </row>
    <row r="50" spans="2:11">
      <c r="B50" s="5"/>
      <c r="C50" s="119"/>
      <c r="D50" s="119"/>
      <c r="E50" s="119"/>
      <c r="F50" s="119"/>
      <c r="G50" s="119"/>
      <c r="H50" s="119"/>
      <c r="I50" s="119"/>
      <c r="J50" s="119"/>
      <c r="K50" s="6"/>
    </row>
  </sheetData>
  <mergeCells count="15">
    <mergeCell ref="G26:G31"/>
    <mergeCell ref="H27:H28"/>
    <mergeCell ref="B2:K2"/>
    <mergeCell ref="B12:K12"/>
    <mergeCell ref="E14:J14"/>
    <mergeCell ref="E16:J16"/>
    <mergeCell ref="E18:J18"/>
    <mergeCell ref="C42:J49"/>
    <mergeCell ref="G39:I39"/>
    <mergeCell ref="C32:D32"/>
    <mergeCell ref="G32:I32"/>
    <mergeCell ref="G35:I35"/>
    <mergeCell ref="G36:I36"/>
    <mergeCell ref="G37:I37"/>
    <mergeCell ref="G38:I38"/>
  </mergeCells>
  <phoneticPr fontId="2"/>
  <printOptions horizontalCentered="1"/>
  <pageMargins left="0.78740157480314965" right="0.78740157480314965" top="0.98425196850393704" bottom="0.98425196850393704" header="0.51181102362204722" footer="0.51181102362204722"/>
  <pageSetup paperSize="9" scale="95"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D1"/>
    </sheetView>
  </sheetViews>
  <sheetFormatPr defaultColWidth="5.625" defaultRowHeight="13.5"/>
  <cols>
    <col min="1" max="1" width="5.625" style="552" customWidth="1"/>
    <col min="2" max="2" width="22" style="552" customWidth="1"/>
    <col min="3" max="5" width="22.125" style="552" customWidth="1"/>
    <col min="6" max="6" width="11.125" style="552" customWidth="1"/>
    <col min="7" max="8" width="5.625" style="552" customWidth="1"/>
    <col min="9" max="9" width="11.125" style="552" customWidth="1"/>
    <col min="10" max="11" width="5.625" style="552" customWidth="1"/>
    <col min="12" max="12" width="11.125" style="552" customWidth="1"/>
    <col min="13" max="17" width="5.625" style="552" customWidth="1"/>
    <col min="18" max="257" width="9" style="552" customWidth="1"/>
    <col min="258" max="264" width="5.625" style="552"/>
    <col min="265" max="265" width="22" style="552" customWidth="1"/>
    <col min="266" max="267" width="18.625" style="552" customWidth="1"/>
    <col min="268" max="270" width="15.625" style="552" customWidth="1"/>
    <col min="271" max="271" width="10.875" style="552" customWidth="1"/>
    <col min="272" max="513" width="9" style="552" customWidth="1"/>
    <col min="514" max="520" width="5.625" style="552"/>
    <col min="521" max="521" width="22" style="552" customWidth="1"/>
    <col min="522" max="523" width="18.625" style="552" customWidth="1"/>
    <col min="524" max="526" width="15.625" style="552" customWidth="1"/>
    <col min="527" max="527" width="10.875" style="552" customWidth="1"/>
    <col min="528" max="769" width="9" style="552" customWidth="1"/>
    <col min="770" max="776" width="5.625" style="552"/>
    <col min="777" max="777" width="22" style="552" customWidth="1"/>
    <col min="778" max="779" width="18.625" style="552" customWidth="1"/>
    <col min="780" max="782" width="15.625" style="552" customWidth="1"/>
    <col min="783" max="783" width="10.875" style="552" customWidth="1"/>
    <col min="784" max="1025" width="9" style="552" customWidth="1"/>
    <col min="1026" max="1032" width="5.625" style="552"/>
    <col min="1033" max="1033" width="22" style="552" customWidth="1"/>
    <col min="1034" max="1035" width="18.625" style="552" customWidth="1"/>
    <col min="1036" max="1038" width="15.625" style="552" customWidth="1"/>
    <col min="1039" max="1039" width="10.875" style="552" customWidth="1"/>
    <col min="1040" max="1281" width="9" style="552" customWidth="1"/>
    <col min="1282" max="1288" width="5.625" style="552"/>
    <col min="1289" max="1289" width="22" style="552" customWidth="1"/>
    <col min="1290" max="1291" width="18.625" style="552" customWidth="1"/>
    <col min="1292" max="1294" width="15.625" style="552" customWidth="1"/>
    <col min="1295" max="1295" width="10.875" style="552" customWidth="1"/>
    <col min="1296" max="1537" width="9" style="552" customWidth="1"/>
    <col min="1538" max="1544" width="5.625" style="552"/>
    <col min="1545" max="1545" width="22" style="552" customWidth="1"/>
    <col min="1546" max="1547" width="18.625" style="552" customWidth="1"/>
    <col min="1548" max="1550" width="15.625" style="552" customWidth="1"/>
    <col min="1551" max="1551" width="10.875" style="552" customWidth="1"/>
    <col min="1552" max="1793" width="9" style="552" customWidth="1"/>
    <col min="1794" max="1800" width="5.625" style="552"/>
    <col min="1801" max="1801" width="22" style="552" customWidth="1"/>
    <col min="1802" max="1803" width="18.625" style="552" customWidth="1"/>
    <col min="1804" max="1806" width="15.625" style="552" customWidth="1"/>
    <col min="1807" max="1807" width="10.875" style="552" customWidth="1"/>
    <col min="1808" max="2049" width="9" style="552" customWidth="1"/>
    <col min="2050" max="2056" width="5.625" style="552"/>
    <col min="2057" max="2057" width="22" style="552" customWidth="1"/>
    <col min="2058" max="2059" width="18.625" style="552" customWidth="1"/>
    <col min="2060" max="2062" width="15.625" style="552" customWidth="1"/>
    <col min="2063" max="2063" width="10.875" style="552" customWidth="1"/>
    <col min="2064" max="2305" width="9" style="552" customWidth="1"/>
    <col min="2306" max="2312" width="5.625" style="552"/>
    <col min="2313" max="2313" width="22" style="552" customWidth="1"/>
    <col min="2314" max="2315" width="18.625" style="552" customWidth="1"/>
    <col min="2316" max="2318" width="15.625" style="552" customWidth="1"/>
    <col min="2319" max="2319" width="10.875" style="552" customWidth="1"/>
    <col min="2320" max="2561" width="9" style="552" customWidth="1"/>
    <col min="2562" max="2568" width="5.625" style="552"/>
    <col min="2569" max="2569" width="22" style="552" customWidth="1"/>
    <col min="2570" max="2571" width="18.625" style="552" customWidth="1"/>
    <col min="2572" max="2574" width="15.625" style="552" customWidth="1"/>
    <col min="2575" max="2575" width="10.875" style="552" customWidth="1"/>
    <col min="2576" max="2817" width="9" style="552" customWidth="1"/>
    <col min="2818" max="2824" width="5.625" style="552"/>
    <col min="2825" max="2825" width="22" style="552" customWidth="1"/>
    <col min="2826" max="2827" width="18.625" style="552" customWidth="1"/>
    <col min="2828" max="2830" width="15.625" style="552" customWidth="1"/>
    <col min="2831" max="2831" width="10.875" style="552" customWidth="1"/>
    <col min="2832" max="3073" width="9" style="552" customWidth="1"/>
    <col min="3074" max="3080" width="5.625" style="552"/>
    <col min="3081" max="3081" width="22" style="552" customWidth="1"/>
    <col min="3082" max="3083" width="18.625" style="552" customWidth="1"/>
    <col min="3084" max="3086" width="15.625" style="552" customWidth="1"/>
    <col min="3087" max="3087" width="10.875" style="552" customWidth="1"/>
    <col min="3088" max="3329" width="9" style="552" customWidth="1"/>
    <col min="3330" max="3336" width="5.625" style="552"/>
    <col min="3337" max="3337" width="22" style="552" customWidth="1"/>
    <col min="3338" max="3339" width="18.625" style="552" customWidth="1"/>
    <col min="3340" max="3342" width="15.625" style="552" customWidth="1"/>
    <col min="3343" max="3343" width="10.875" style="552" customWidth="1"/>
    <col min="3344" max="3585" width="9" style="552" customWidth="1"/>
    <col min="3586" max="3592" width="5.625" style="552"/>
    <col min="3593" max="3593" width="22" style="552" customWidth="1"/>
    <col min="3594" max="3595" width="18.625" style="552" customWidth="1"/>
    <col min="3596" max="3598" width="15.625" style="552" customWidth="1"/>
    <col min="3599" max="3599" width="10.875" style="552" customWidth="1"/>
    <col min="3600" max="3841" width="9" style="552" customWidth="1"/>
    <col min="3842" max="3848" width="5.625" style="552"/>
    <col min="3849" max="3849" width="22" style="552" customWidth="1"/>
    <col min="3850" max="3851" width="18.625" style="552" customWidth="1"/>
    <col min="3852" max="3854" width="15.625" style="552" customWidth="1"/>
    <col min="3855" max="3855" width="10.875" style="552" customWidth="1"/>
    <col min="3856" max="4097" width="9" style="552" customWidth="1"/>
    <col min="4098" max="4104" width="5.625" style="552"/>
    <col min="4105" max="4105" width="22" style="552" customWidth="1"/>
    <col min="4106" max="4107" width="18.625" style="552" customWidth="1"/>
    <col min="4108" max="4110" width="15.625" style="552" customWidth="1"/>
    <col min="4111" max="4111" width="10.875" style="552" customWidth="1"/>
    <col min="4112" max="4353" width="9" style="552" customWidth="1"/>
    <col min="4354" max="4360" width="5.625" style="552"/>
    <col min="4361" max="4361" width="22" style="552" customWidth="1"/>
    <col min="4362" max="4363" width="18.625" style="552" customWidth="1"/>
    <col min="4364" max="4366" width="15.625" style="552" customWidth="1"/>
    <col min="4367" max="4367" width="10.875" style="552" customWidth="1"/>
    <col min="4368" max="4609" width="9" style="552" customWidth="1"/>
    <col min="4610" max="4616" width="5.625" style="552"/>
    <col min="4617" max="4617" width="22" style="552" customWidth="1"/>
    <col min="4618" max="4619" width="18.625" style="552" customWidth="1"/>
    <col min="4620" max="4622" width="15.625" style="552" customWidth="1"/>
    <col min="4623" max="4623" width="10.875" style="552" customWidth="1"/>
    <col min="4624" max="4865" width="9" style="552" customWidth="1"/>
    <col min="4866" max="4872" width="5.625" style="552"/>
    <col min="4873" max="4873" width="22" style="552" customWidth="1"/>
    <col min="4874" max="4875" width="18.625" style="552" customWidth="1"/>
    <col min="4876" max="4878" width="15.625" style="552" customWidth="1"/>
    <col min="4879" max="4879" width="10.875" style="552" customWidth="1"/>
    <col min="4880" max="5121" width="9" style="552" customWidth="1"/>
    <col min="5122" max="5128" width="5.625" style="552"/>
    <col min="5129" max="5129" width="22" style="552" customWidth="1"/>
    <col min="5130" max="5131" width="18.625" style="552" customWidth="1"/>
    <col min="5132" max="5134" width="15.625" style="552" customWidth="1"/>
    <col min="5135" max="5135" width="10.875" style="552" customWidth="1"/>
    <col min="5136" max="5377" width="9" style="552" customWidth="1"/>
    <col min="5378" max="5384" width="5.625" style="552"/>
    <col min="5385" max="5385" width="22" style="552" customWidth="1"/>
    <col min="5386" max="5387" width="18.625" style="552" customWidth="1"/>
    <col min="5388" max="5390" width="15.625" style="552" customWidth="1"/>
    <col min="5391" max="5391" width="10.875" style="552" customWidth="1"/>
    <col min="5392" max="5633" width="9" style="552" customWidth="1"/>
    <col min="5634" max="5640" width="5.625" style="552"/>
    <col min="5641" max="5641" width="22" style="552" customWidth="1"/>
    <col min="5642" max="5643" width="18.625" style="552" customWidth="1"/>
    <col min="5644" max="5646" width="15.625" style="552" customWidth="1"/>
    <col min="5647" max="5647" width="10.875" style="552" customWidth="1"/>
    <col min="5648" max="5889" width="9" style="552" customWidth="1"/>
    <col min="5890" max="5896" width="5.625" style="552"/>
    <col min="5897" max="5897" width="22" style="552" customWidth="1"/>
    <col min="5898" max="5899" width="18.625" style="552" customWidth="1"/>
    <col min="5900" max="5902" width="15.625" style="552" customWidth="1"/>
    <col min="5903" max="5903" width="10.875" style="552" customWidth="1"/>
    <col min="5904" max="6145" width="9" style="552" customWidth="1"/>
    <col min="6146" max="6152" width="5.625" style="552"/>
    <col min="6153" max="6153" width="22" style="552" customWidth="1"/>
    <col min="6154" max="6155" width="18.625" style="552" customWidth="1"/>
    <col min="6156" max="6158" width="15.625" style="552" customWidth="1"/>
    <col min="6159" max="6159" width="10.875" style="552" customWidth="1"/>
    <col min="6160" max="6401" width="9" style="552" customWidth="1"/>
    <col min="6402" max="6408" width="5.625" style="552"/>
    <col min="6409" max="6409" width="22" style="552" customWidth="1"/>
    <col min="6410" max="6411" width="18.625" style="552" customWidth="1"/>
    <col min="6412" max="6414" width="15.625" style="552" customWidth="1"/>
    <col min="6415" max="6415" width="10.875" style="552" customWidth="1"/>
    <col min="6416" max="6657" width="9" style="552" customWidth="1"/>
    <col min="6658" max="6664" width="5.625" style="552"/>
    <col min="6665" max="6665" width="22" style="552" customWidth="1"/>
    <col min="6666" max="6667" width="18.625" style="552" customWidth="1"/>
    <col min="6668" max="6670" width="15.625" style="552" customWidth="1"/>
    <col min="6671" max="6671" width="10.875" style="552" customWidth="1"/>
    <col min="6672" max="6913" width="9" style="552" customWidth="1"/>
    <col min="6914" max="6920" width="5.625" style="552"/>
    <col min="6921" max="6921" width="22" style="552" customWidth="1"/>
    <col min="6922" max="6923" width="18.625" style="552" customWidth="1"/>
    <col min="6924" max="6926" width="15.625" style="552" customWidth="1"/>
    <col min="6927" max="6927" width="10.875" style="552" customWidth="1"/>
    <col min="6928" max="7169" width="9" style="552" customWidth="1"/>
    <col min="7170" max="7176" width="5.625" style="552"/>
    <col min="7177" max="7177" width="22" style="552" customWidth="1"/>
    <col min="7178" max="7179" width="18.625" style="552" customWidth="1"/>
    <col min="7180" max="7182" width="15.625" style="552" customWidth="1"/>
    <col min="7183" max="7183" width="10.875" style="552" customWidth="1"/>
    <col min="7184" max="7425" width="9" style="552" customWidth="1"/>
    <col min="7426" max="7432" width="5.625" style="552"/>
    <col min="7433" max="7433" width="22" style="552" customWidth="1"/>
    <col min="7434" max="7435" width="18.625" style="552" customWidth="1"/>
    <col min="7436" max="7438" width="15.625" style="552" customWidth="1"/>
    <col min="7439" max="7439" width="10.875" style="552" customWidth="1"/>
    <col min="7440" max="7681" width="9" style="552" customWidth="1"/>
    <col min="7682" max="7688" width="5.625" style="552"/>
    <col min="7689" max="7689" width="22" style="552" customWidth="1"/>
    <col min="7690" max="7691" width="18.625" style="552" customWidth="1"/>
    <col min="7692" max="7694" width="15.625" style="552" customWidth="1"/>
    <col min="7695" max="7695" width="10.875" style="552" customWidth="1"/>
    <col min="7696" max="7937" width="9" style="552" customWidth="1"/>
    <col min="7938" max="7944" width="5.625" style="552"/>
    <col min="7945" max="7945" width="22" style="552" customWidth="1"/>
    <col min="7946" max="7947" width="18.625" style="552" customWidth="1"/>
    <col min="7948" max="7950" width="15.625" style="552" customWidth="1"/>
    <col min="7951" max="7951" width="10.875" style="552" customWidth="1"/>
    <col min="7952" max="8193" width="9" style="552" customWidth="1"/>
    <col min="8194" max="8200" width="5.625" style="552"/>
    <col min="8201" max="8201" width="22" style="552" customWidth="1"/>
    <col min="8202" max="8203" width="18.625" style="552" customWidth="1"/>
    <col min="8204" max="8206" width="15.625" style="552" customWidth="1"/>
    <col min="8207" max="8207" width="10.875" style="552" customWidth="1"/>
    <col min="8208" max="8449" width="9" style="552" customWidth="1"/>
    <col min="8450" max="8456" width="5.625" style="552"/>
    <col min="8457" max="8457" width="22" style="552" customWidth="1"/>
    <col min="8458" max="8459" width="18.625" style="552" customWidth="1"/>
    <col min="8460" max="8462" width="15.625" style="552" customWidth="1"/>
    <col min="8463" max="8463" width="10.875" style="552" customWidth="1"/>
    <col min="8464" max="8705" width="9" style="552" customWidth="1"/>
    <col min="8706" max="8712" width="5.625" style="552"/>
    <col min="8713" max="8713" width="22" style="552" customWidth="1"/>
    <col min="8714" max="8715" width="18.625" style="552" customWidth="1"/>
    <col min="8716" max="8718" width="15.625" style="552" customWidth="1"/>
    <col min="8719" max="8719" width="10.875" style="552" customWidth="1"/>
    <col min="8720" max="8961" width="9" style="552" customWidth="1"/>
    <col min="8962" max="8968" width="5.625" style="552"/>
    <col min="8969" max="8969" width="22" style="552" customWidth="1"/>
    <col min="8970" max="8971" width="18.625" style="552" customWidth="1"/>
    <col min="8972" max="8974" width="15.625" style="552" customWidth="1"/>
    <col min="8975" max="8975" width="10.875" style="552" customWidth="1"/>
    <col min="8976" max="9217" width="9" style="552" customWidth="1"/>
    <col min="9218" max="9224" width="5.625" style="552"/>
    <col min="9225" max="9225" width="22" style="552" customWidth="1"/>
    <col min="9226" max="9227" width="18.625" style="552" customWidth="1"/>
    <col min="9228" max="9230" width="15.625" style="552" customWidth="1"/>
    <col min="9231" max="9231" width="10.875" style="552" customWidth="1"/>
    <col min="9232" max="9473" width="9" style="552" customWidth="1"/>
    <col min="9474" max="9480" width="5.625" style="552"/>
    <col min="9481" max="9481" width="22" style="552" customWidth="1"/>
    <col min="9482" max="9483" width="18.625" style="552" customWidth="1"/>
    <col min="9484" max="9486" width="15.625" style="552" customWidth="1"/>
    <col min="9487" max="9487" width="10.875" style="552" customWidth="1"/>
    <col min="9488" max="9729" width="9" style="552" customWidth="1"/>
    <col min="9730" max="9736" width="5.625" style="552"/>
    <col min="9737" max="9737" width="22" style="552" customWidth="1"/>
    <col min="9738" max="9739" width="18.625" style="552" customWidth="1"/>
    <col min="9740" max="9742" width="15.625" style="552" customWidth="1"/>
    <col min="9743" max="9743" width="10.875" style="552" customWidth="1"/>
    <col min="9744" max="9985" width="9" style="552" customWidth="1"/>
    <col min="9986" max="9992" width="5.625" style="552"/>
    <col min="9993" max="9993" width="22" style="552" customWidth="1"/>
    <col min="9994" max="9995" width="18.625" style="552" customWidth="1"/>
    <col min="9996" max="9998" width="15.625" style="552" customWidth="1"/>
    <col min="9999" max="9999" width="10.875" style="552" customWidth="1"/>
    <col min="10000" max="10241" width="9" style="552" customWidth="1"/>
    <col min="10242" max="10248" width="5.625" style="552"/>
    <col min="10249" max="10249" width="22" style="552" customWidth="1"/>
    <col min="10250" max="10251" width="18.625" style="552" customWidth="1"/>
    <col min="10252" max="10254" width="15.625" style="552" customWidth="1"/>
    <col min="10255" max="10255" width="10.875" style="552" customWidth="1"/>
    <col min="10256" max="10497" width="9" style="552" customWidth="1"/>
    <col min="10498" max="10504" width="5.625" style="552"/>
    <col min="10505" max="10505" width="22" style="552" customWidth="1"/>
    <col min="10506" max="10507" width="18.625" style="552" customWidth="1"/>
    <col min="10508" max="10510" width="15.625" style="552" customWidth="1"/>
    <col min="10511" max="10511" width="10.875" style="552" customWidth="1"/>
    <col min="10512" max="10753" width="9" style="552" customWidth="1"/>
    <col min="10754" max="10760" width="5.625" style="552"/>
    <col min="10761" max="10761" width="22" style="552" customWidth="1"/>
    <col min="10762" max="10763" width="18.625" style="552" customWidth="1"/>
    <col min="10764" max="10766" width="15.625" style="552" customWidth="1"/>
    <col min="10767" max="10767" width="10.875" style="552" customWidth="1"/>
    <col min="10768" max="11009" width="9" style="552" customWidth="1"/>
    <col min="11010" max="11016" width="5.625" style="552"/>
    <col min="11017" max="11017" width="22" style="552" customWidth="1"/>
    <col min="11018" max="11019" width="18.625" style="552" customWidth="1"/>
    <col min="11020" max="11022" width="15.625" style="552" customWidth="1"/>
    <col min="11023" max="11023" width="10.875" style="552" customWidth="1"/>
    <col min="11024" max="11265" width="9" style="552" customWidth="1"/>
    <col min="11266" max="11272" width="5.625" style="552"/>
    <col min="11273" max="11273" width="22" style="552" customWidth="1"/>
    <col min="11274" max="11275" width="18.625" style="552" customWidth="1"/>
    <col min="11276" max="11278" width="15.625" style="552" customWidth="1"/>
    <col min="11279" max="11279" width="10.875" style="552" customWidth="1"/>
    <col min="11280" max="11521" width="9" style="552" customWidth="1"/>
    <col min="11522" max="11528" width="5.625" style="552"/>
    <col min="11529" max="11529" width="22" style="552" customWidth="1"/>
    <col min="11530" max="11531" width="18.625" style="552" customWidth="1"/>
    <col min="11532" max="11534" width="15.625" style="552" customWidth="1"/>
    <col min="11535" max="11535" width="10.875" style="552" customWidth="1"/>
    <col min="11536" max="11777" width="9" style="552" customWidth="1"/>
    <col min="11778" max="11784" width="5.625" style="552"/>
    <col min="11785" max="11785" width="22" style="552" customWidth="1"/>
    <col min="11786" max="11787" width="18.625" style="552" customWidth="1"/>
    <col min="11788" max="11790" width="15.625" style="552" customWidth="1"/>
    <col min="11791" max="11791" width="10.875" style="552" customWidth="1"/>
    <col min="11792" max="12033" width="9" style="552" customWidth="1"/>
    <col min="12034" max="12040" width="5.625" style="552"/>
    <col min="12041" max="12041" width="22" style="552" customWidth="1"/>
    <col min="12042" max="12043" width="18.625" style="552" customWidth="1"/>
    <col min="12044" max="12046" width="15.625" style="552" customWidth="1"/>
    <col min="12047" max="12047" width="10.875" style="552" customWidth="1"/>
    <col min="12048" max="12289" width="9" style="552" customWidth="1"/>
    <col min="12290" max="12296" width="5.625" style="552"/>
    <col min="12297" max="12297" width="22" style="552" customWidth="1"/>
    <col min="12298" max="12299" width="18.625" style="552" customWidth="1"/>
    <col min="12300" max="12302" width="15.625" style="552" customWidth="1"/>
    <col min="12303" max="12303" width="10.875" style="552" customWidth="1"/>
    <col min="12304" max="12545" width="9" style="552" customWidth="1"/>
    <col min="12546" max="12552" width="5.625" style="552"/>
    <col min="12553" max="12553" width="22" style="552" customWidth="1"/>
    <col min="12554" max="12555" width="18.625" style="552" customWidth="1"/>
    <col min="12556" max="12558" width="15.625" style="552" customWidth="1"/>
    <col min="12559" max="12559" width="10.875" style="552" customWidth="1"/>
    <col min="12560" max="12801" width="9" style="552" customWidth="1"/>
    <col min="12802" max="12808" width="5.625" style="552"/>
    <col min="12809" max="12809" width="22" style="552" customWidth="1"/>
    <col min="12810" max="12811" width="18.625" style="552" customWidth="1"/>
    <col min="12812" max="12814" width="15.625" style="552" customWidth="1"/>
    <col min="12815" max="12815" width="10.875" style="552" customWidth="1"/>
    <col min="12816" max="13057" width="9" style="552" customWidth="1"/>
    <col min="13058" max="13064" width="5.625" style="552"/>
    <col min="13065" max="13065" width="22" style="552" customWidth="1"/>
    <col min="13066" max="13067" width="18.625" style="552" customWidth="1"/>
    <col min="13068" max="13070" width="15.625" style="552" customWidth="1"/>
    <col min="13071" max="13071" width="10.875" style="552" customWidth="1"/>
    <col min="13072" max="13313" width="9" style="552" customWidth="1"/>
    <col min="13314" max="13320" width="5.625" style="552"/>
    <col min="13321" max="13321" width="22" style="552" customWidth="1"/>
    <col min="13322" max="13323" width="18.625" style="552" customWidth="1"/>
    <col min="13324" max="13326" width="15.625" style="552" customWidth="1"/>
    <col min="13327" max="13327" width="10.875" style="552" customWidth="1"/>
    <col min="13328" max="13569" width="9" style="552" customWidth="1"/>
    <col min="13570" max="13576" width="5.625" style="552"/>
    <col min="13577" max="13577" width="22" style="552" customWidth="1"/>
    <col min="13578" max="13579" width="18.625" style="552" customWidth="1"/>
    <col min="13580" max="13582" width="15.625" style="552" customWidth="1"/>
    <col min="13583" max="13583" width="10.875" style="552" customWidth="1"/>
    <col min="13584" max="13825" width="9" style="552" customWidth="1"/>
    <col min="13826" max="13832" width="5.625" style="552"/>
    <col min="13833" max="13833" width="22" style="552" customWidth="1"/>
    <col min="13834" max="13835" width="18.625" style="552" customWidth="1"/>
    <col min="13836" max="13838" width="15.625" style="552" customWidth="1"/>
    <col min="13839" max="13839" width="10.875" style="552" customWidth="1"/>
    <col min="13840" max="14081" width="9" style="552" customWidth="1"/>
    <col min="14082" max="14088" width="5.625" style="552"/>
    <col min="14089" max="14089" width="22" style="552" customWidth="1"/>
    <col min="14090" max="14091" width="18.625" style="552" customWidth="1"/>
    <col min="14092" max="14094" width="15.625" style="552" customWidth="1"/>
    <col min="14095" max="14095" width="10.875" style="552" customWidth="1"/>
    <col min="14096" max="14337" width="9" style="552" customWidth="1"/>
    <col min="14338" max="14344" width="5.625" style="552"/>
    <col min="14345" max="14345" width="22" style="552" customWidth="1"/>
    <col min="14346" max="14347" width="18.625" style="552" customWidth="1"/>
    <col min="14348" max="14350" width="15.625" style="552" customWidth="1"/>
    <col min="14351" max="14351" width="10.875" style="552" customWidth="1"/>
    <col min="14352" max="14593" width="9" style="552" customWidth="1"/>
    <col min="14594" max="14600" width="5.625" style="552"/>
    <col min="14601" max="14601" width="22" style="552" customWidth="1"/>
    <col min="14602" max="14603" width="18.625" style="552" customWidth="1"/>
    <col min="14604" max="14606" width="15.625" style="552" customWidth="1"/>
    <col min="14607" max="14607" width="10.875" style="552" customWidth="1"/>
    <col min="14608" max="14849" width="9" style="552" customWidth="1"/>
    <col min="14850" max="14856" width="5.625" style="552"/>
    <col min="14857" max="14857" width="22" style="552" customWidth="1"/>
    <col min="14858" max="14859" width="18.625" style="552" customWidth="1"/>
    <col min="14860" max="14862" width="15.625" style="552" customWidth="1"/>
    <col min="14863" max="14863" width="10.875" style="552" customWidth="1"/>
    <col min="14864" max="15105" width="9" style="552" customWidth="1"/>
    <col min="15106" max="15112" width="5.625" style="552"/>
    <col min="15113" max="15113" width="22" style="552" customWidth="1"/>
    <col min="15114" max="15115" width="18.625" style="552" customWidth="1"/>
    <col min="15116" max="15118" width="15.625" style="552" customWidth="1"/>
    <col min="15119" max="15119" width="10.875" style="552" customWidth="1"/>
    <col min="15120" max="15361" width="9" style="552" customWidth="1"/>
    <col min="15362" max="15368" width="5.625" style="552"/>
    <col min="15369" max="15369" width="22" style="552" customWidth="1"/>
    <col min="15370" max="15371" width="18.625" style="552" customWidth="1"/>
    <col min="15372" max="15374" width="15.625" style="552" customWidth="1"/>
    <col min="15375" max="15375" width="10.875" style="552" customWidth="1"/>
    <col min="15376" max="15617" width="9" style="552" customWidth="1"/>
    <col min="15618" max="15624" width="5.625" style="552"/>
    <col min="15625" max="15625" width="22" style="552" customWidth="1"/>
    <col min="15626" max="15627" width="18.625" style="552" customWidth="1"/>
    <col min="15628" max="15630" width="15.625" style="552" customWidth="1"/>
    <col min="15631" max="15631" width="10.875" style="552" customWidth="1"/>
    <col min="15632" max="15873" width="9" style="552" customWidth="1"/>
    <col min="15874" max="15880" width="5.625" style="552"/>
    <col min="15881" max="15881" width="22" style="552" customWidth="1"/>
    <col min="15882" max="15883" width="18.625" style="552" customWidth="1"/>
    <col min="15884" max="15886" width="15.625" style="552" customWidth="1"/>
    <col min="15887" max="15887" width="10.875" style="552" customWidth="1"/>
    <col min="15888" max="16129" width="9" style="552" customWidth="1"/>
    <col min="16130" max="16136" width="5.625" style="552"/>
    <col min="16137" max="16137" width="22" style="552" customWidth="1"/>
    <col min="16138" max="16139" width="18.625" style="552" customWidth="1"/>
    <col min="16140" max="16142" width="15.625" style="552" customWidth="1"/>
    <col min="16143" max="16143" width="10.875" style="552" customWidth="1"/>
    <col min="16144" max="16384" width="9" style="552" customWidth="1"/>
  </cols>
  <sheetData>
    <row r="1" spans="1:17" ht="30.75" customHeight="1">
      <c r="A1" s="2144" t="s">
        <v>794</v>
      </c>
      <c r="B1" s="2144"/>
      <c r="C1" s="2144"/>
      <c r="D1" s="2144"/>
    </row>
    <row r="2" spans="1:17" ht="30.75" customHeight="1">
      <c r="A2" s="553"/>
      <c r="B2" s="553"/>
    </row>
    <row r="3" spans="1:17" ht="30.75" customHeight="1" thickBot="1">
      <c r="A3" s="554"/>
      <c r="C3" s="555" t="s">
        <v>845</v>
      </c>
      <c r="E3" s="556" t="s">
        <v>846</v>
      </c>
    </row>
    <row r="4" spans="1:17" ht="30.75" customHeight="1">
      <c r="A4" s="554"/>
      <c r="B4" s="557"/>
      <c r="C4" s="558" t="s">
        <v>847</v>
      </c>
      <c r="D4" s="559" t="s">
        <v>848</v>
      </c>
      <c r="E4" s="560" t="s">
        <v>849</v>
      </c>
    </row>
    <row r="5" spans="1:17" ht="30.75" customHeight="1" thickBot="1">
      <c r="A5" s="554"/>
      <c r="B5" s="561"/>
      <c r="C5" s="562"/>
      <c r="D5" s="563"/>
      <c r="E5" s="564"/>
    </row>
    <row r="6" spans="1:17" ht="30.75" customHeight="1">
      <c r="A6" s="554"/>
    </row>
    <row r="7" spans="1:17" ht="30.75" customHeight="1">
      <c r="A7" s="554"/>
      <c r="B7" s="565"/>
    </row>
    <row r="8" spans="1:17" ht="19.5" customHeight="1" thickBot="1">
      <c r="A8" s="566"/>
      <c r="E8" s="567"/>
      <c r="L8" s="567"/>
      <c r="M8" s="567"/>
      <c r="N8" s="568" t="s">
        <v>795</v>
      </c>
      <c r="Q8" s="569" t="s">
        <v>850</v>
      </c>
    </row>
    <row r="9" spans="1:17" ht="20.100000000000001" customHeight="1">
      <c r="A9" s="2145" t="s">
        <v>796</v>
      </c>
      <c r="B9" s="2147" t="s">
        <v>797</v>
      </c>
      <c r="C9" s="2149" t="s">
        <v>798</v>
      </c>
      <c r="D9" s="2149" t="s">
        <v>1065</v>
      </c>
      <c r="E9" s="2151" t="s">
        <v>799</v>
      </c>
      <c r="F9" s="2160"/>
      <c r="G9" s="2160"/>
      <c r="H9" s="2160"/>
      <c r="I9" s="2160"/>
      <c r="J9" s="2160"/>
      <c r="K9" s="2160"/>
      <c r="L9" s="2160"/>
      <c r="M9" s="2160"/>
      <c r="N9" s="2160"/>
      <c r="O9" s="2153" t="s">
        <v>851</v>
      </c>
      <c r="P9" s="2154"/>
      <c r="Q9" s="2155"/>
    </row>
    <row r="10" spans="1:17" ht="24.75" customHeight="1" thickBot="1">
      <c r="A10" s="2146"/>
      <c r="B10" s="2148"/>
      <c r="C10" s="2150"/>
      <c r="D10" s="2150"/>
      <c r="E10" s="2152"/>
      <c r="F10" s="2156" t="s">
        <v>852</v>
      </c>
      <c r="G10" s="2157"/>
      <c r="H10" s="2157"/>
      <c r="I10" s="2157" t="s">
        <v>853</v>
      </c>
      <c r="J10" s="2157"/>
      <c r="K10" s="2157"/>
      <c r="L10" s="2158" t="s">
        <v>854</v>
      </c>
      <c r="M10" s="2158"/>
      <c r="N10" s="2159"/>
      <c r="O10" s="570" t="s">
        <v>855</v>
      </c>
      <c r="P10" s="571" t="s">
        <v>856</v>
      </c>
      <c r="Q10" s="572" t="s">
        <v>857</v>
      </c>
    </row>
    <row r="11" spans="1:17" ht="24.95" customHeight="1" thickTop="1">
      <c r="A11" s="2161" t="s">
        <v>800</v>
      </c>
      <c r="B11" s="573"/>
      <c r="C11" s="574"/>
      <c r="D11" s="574"/>
      <c r="E11" s="574"/>
      <c r="F11" s="2164">
        <f>IFERROR(E11*(O11/(O11+P11+Q11)),0)</f>
        <v>0</v>
      </c>
      <c r="G11" s="2165"/>
      <c r="H11" s="2165"/>
      <c r="I11" s="2165">
        <f>IFERROR(E11*(P11/(O11+P11+Q11)),0)</f>
        <v>0</v>
      </c>
      <c r="J11" s="2165"/>
      <c r="K11" s="2165"/>
      <c r="L11" s="2165">
        <f>IFERROR(E11*(Q11/(O11+P11+Q11)),0)</f>
        <v>0</v>
      </c>
      <c r="M11" s="2165"/>
      <c r="N11" s="2166"/>
      <c r="O11" s="575"/>
      <c r="P11" s="576"/>
      <c r="Q11" s="577"/>
    </row>
    <row r="12" spans="1:17" ht="24.95" customHeight="1">
      <c r="A12" s="2162"/>
      <c r="B12" s="578"/>
      <c r="C12" s="579"/>
      <c r="D12" s="579"/>
      <c r="E12" s="579"/>
      <c r="F12" s="2167">
        <f t="shared" ref="F12:F50" si="0">IFERROR(E12*(O12/(O12+P12+Q12)),0)</f>
        <v>0</v>
      </c>
      <c r="G12" s="2168"/>
      <c r="H12" s="2168"/>
      <c r="I12" s="2168">
        <f t="shared" ref="I12:I50" si="1">IFERROR(E12*(P12/(O12+P12+Q12)),0)</f>
        <v>0</v>
      </c>
      <c r="J12" s="2168"/>
      <c r="K12" s="2168"/>
      <c r="L12" s="2168">
        <f t="shared" ref="L12:L50" si="2">IFERROR(E12*(Q12/(O12+P12+Q12)),0)</f>
        <v>0</v>
      </c>
      <c r="M12" s="2168"/>
      <c r="N12" s="2169"/>
      <c r="O12" s="580"/>
      <c r="P12" s="581"/>
      <c r="Q12" s="582"/>
    </row>
    <row r="13" spans="1:17" ht="24.95" customHeight="1">
      <c r="A13" s="2162"/>
      <c r="B13" s="578"/>
      <c r="C13" s="579"/>
      <c r="D13" s="579"/>
      <c r="E13" s="579"/>
      <c r="F13" s="2167">
        <f t="shared" si="0"/>
        <v>0</v>
      </c>
      <c r="G13" s="2168"/>
      <c r="H13" s="2168"/>
      <c r="I13" s="2168">
        <f t="shared" si="1"/>
        <v>0</v>
      </c>
      <c r="J13" s="2168"/>
      <c r="K13" s="2168"/>
      <c r="L13" s="2168">
        <f t="shared" si="2"/>
        <v>0</v>
      </c>
      <c r="M13" s="2168"/>
      <c r="N13" s="2169"/>
      <c r="O13" s="580"/>
      <c r="P13" s="581"/>
      <c r="Q13" s="582"/>
    </row>
    <row r="14" spans="1:17" ht="24.95" customHeight="1">
      <c r="A14" s="2162"/>
      <c r="B14" s="578"/>
      <c r="C14" s="579"/>
      <c r="D14" s="579"/>
      <c r="E14" s="579"/>
      <c r="F14" s="2167">
        <f t="shared" si="0"/>
        <v>0</v>
      </c>
      <c r="G14" s="2168"/>
      <c r="H14" s="2168"/>
      <c r="I14" s="2168">
        <f t="shared" si="1"/>
        <v>0</v>
      </c>
      <c r="J14" s="2168"/>
      <c r="K14" s="2168"/>
      <c r="L14" s="2168">
        <f t="shared" si="2"/>
        <v>0</v>
      </c>
      <c r="M14" s="2168"/>
      <c r="N14" s="2169"/>
      <c r="O14" s="580"/>
      <c r="P14" s="581"/>
      <c r="Q14" s="582"/>
    </row>
    <row r="15" spans="1:17" ht="24.95" customHeight="1">
      <c r="A15" s="2162"/>
      <c r="B15" s="578"/>
      <c r="C15" s="579"/>
      <c r="D15" s="579"/>
      <c r="E15" s="583"/>
      <c r="F15" s="2167">
        <f t="shared" si="0"/>
        <v>0</v>
      </c>
      <c r="G15" s="2168"/>
      <c r="H15" s="2168"/>
      <c r="I15" s="2168">
        <f t="shared" si="1"/>
        <v>0</v>
      </c>
      <c r="J15" s="2168"/>
      <c r="K15" s="2168"/>
      <c r="L15" s="2168">
        <f t="shared" si="2"/>
        <v>0</v>
      </c>
      <c r="M15" s="2168"/>
      <c r="N15" s="2169"/>
      <c r="O15" s="584"/>
      <c r="P15" s="581"/>
      <c r="Q15" s="582"/>
    </row>
    <row r="16" spans="1:17" ht="24.95" customHeight="1">
      <c r="A16" s="2162"/>
      <c r="B16" s="578"/>
      <c r="C16" s="579"/>
      <c r="D16" s="579"/>
      <c r="E16" s="579"/>
      <c r="F16" s="2167">
        <f t="shared" si="0"/>
        <v>0</v>
      </c>
      <c r="G16" s="2168"/>
      <c r="H16" s="2168"/>
      <c r="I16" s="2168">
        <f t="shared" si="1"/>
        <v>0</v>
      </c>
      <c r="J16" s="2168"/>
      <c r="K16" s="2168"/>
      <c r="L16" s="2168">
        <f t="shared" si="2"/>
        <v>0</v>
      </c>
      <c r="M16" s="2168"/>
      <c r="N16" s="2169"/>
      <c r="O16" s="584"/>
      <c r="P16" s="581"/>
      <c r="Q16" s="582"/>
    </row>
    <row r="17" spans="1:17" ht="24.95" customHeight="1">
      <c r="A17" s="2162"/>
      <c r="B17" s="578"/>
      <c r="C17" s="579"/>
      <c r="D17" s="579"/>
      <c r="E17" s="579"/>
      <c r="F17" s="2167">
        <f t="shared" si="0"/>
        <v>0</v>
      </c>
      <c r="G17" s="2168"/>
      <c r="H17" s="2168"/>
      <c r="I17" s="2168">
        <f t="shared" si="1"/>
        <v>0</v>
      </c>
      <c r="J17" s="2168"/>
      <c r="K17" s="2168"/>
      <c r="L17" s="2168">
        <f t="shared" si="2"/>
        <v>0</v>
      </c>
      <c r="M17" s="2168"/>
      <c r="N17" s="2169"/>
      <c r="O17" s="580"/>
      <c r="P17" s="581"/>
      <c r="Q17" s="582"/>
    </row>
    <row r="18" spans="1:17" ht="24.95" customHeight="1">
      <c r="A18" s="2162"/>
      <c r="B18" s="578"/>
      <c r="C18" s="579"/>
      <c r="D18" s="579"/>
      <c r="E18" s="579"/>
      <c r="F18" s="2167">
        <f t="shared" si="0"/>
        <v>0</v>
      </c>
      <c r="G18" s="2168"/>
      <c r="H18" s="2168"/>
      <c r="I18" s="2168">
        <f t="shared" si="1"/>
        <v>0</v>
      </c>
      <c r="J18" s="2168"/>
      <c r="K18" s="2168"/>
      <c r="L18" s="2168">
        <f t="shared" si="2"/>
        <v>0</v>
      </c>
      <c r="M18" s="2168"/>
      <c r="N18" s="2169"/>
      <c r="O18" s="580"/>
      <c r="P18" s="581"/>
      <c r="Q18" s="582"/>
    </row>
    <row r="19" spans="1:17" ht="24.95" customHeight="1">
      <c r="A19" s="2162"/>
      <c r="B19" s="578"/>
      <c r="C19" s="579"/>
      <c r="D19" s="579"/>
      <c r="E19" s="579"/>
      <c r="F19" s="2167">
        <f t="shared" si="0"/>
        <v>0</v>
      </c>
      <c r="G19" s="2168"/>
      <c r="H19" s="2168"/>
      <c r="I19" s="2168">
        <f t="shared" si="1"/>
        <v>0</v>
      </c>
      <c r="J19" s="2168"/>
      <c r="K19" s="2168"/>
      <c r="L19" s="2168">
        <f t="shared" si="2"/>
        <v>0</v>
      </c>
      <c r="M19" s="2168"/>
      <c r="N19" s="2169"/>
      <c r="O19" s="580"/>
      <c r="P19" s="581"/>
      <c r="Q19" s="582"/>
    </row>
    <row r="20" spans="1:17" ht="24.95" customHeight="1">
      <c r="A20" s="2162"/>
      <c r="B20" s="578"/>
      <c r="C20" s="579"/>
      <c r="D20" s="579"/>
      <c r="E20" s="579"/>
      <c r="F20" s="2167">
        <f t="shared" si="0"/>
        <v>0</v>
      </c>
      <c r="G20" s="2168"/>
      <c r="H20" s="2168"/>
      <c r="I20" s="2168">
        <f t="shared" si="1"/>
        <v>0</v>
      </c>
      <c r="J20" s="2168"/>
      <c r="K20" s="2168"/>
      <c r="L20" s="2168">
        <f t="shared" si="2"/>
        <v>0</v>
      </c>
      <c r="M20" s="2168"/>
      <c r="N20" s="2169"/>
      <c r="O20" s="580"/>
      <c r="P20" s="581"/>
      <c r="Q20" s="582"/>
    </row>
    <row r="21" spans="1:17" ht="24.95" customHeight="1">
      <c r="A21" s="2162"/>
      <c r="B21" s="578"/>
      <c r="C21" s="579"/>
      <c r="D21" s="579"/>
      <c r="E21" s="579"/>
      <c r="F21" s="2167">
        <f t="shared" si="0"/>
        <v>0</v>
      </c>
      <c r="G21" s="2168"/>
      <c r="H21" s="2168"/>
      <c r="I21" s="2168">
        <f t="shared" si="1"/>
        <v>0</v>
      </c>
      <c r="J21" s="2168"/>
      <c r="K21" s="2168"/>
      <c r="L21" s="2168">
        <f t="shared" si="2"/>
        <v>0</v>
      </c>
      <c r="M21" s="2168"/>
      <c r="N21" s="2169"/>
      <c r="O21" s="580"/>
      <c r="P21" s="581"/>
      <c r="Q21" s="582"/>
    </row>
    <row r="22" spans="1:17" ht="24.95" customHeight="1">
      <c r="A22" s="2162"/>
      <c r="B22" s="578"/>
      <c r="C22" s="579"/>
      <c r="D22" s="579"/>
      <c r="E22" s="579"/>
      <c r="F22" s="2167">
        <f t="shared" si="0"/>
        <v>0</v>
      </c>
      <c r="G22" s="2168"/>
      <c r="H22" s="2168"/>
      <c r="I22" s="2168">
        <f t="shared" si="1"/>
        <v>0</v>
      </c>
      <c r="J22" s="2168"/>
      <c r="K22" s="2168"/>
      <c r="L22" s="2168">
        <f t="shared" si="2"/>
        <v>0</v>
      </c>
      <c r="M22" s="2168"/>
      <c r="N22" s="2169"/>
      <c r="O22" s="580"/>
      <c r="P22" s="581"/>
      <c r="Q22" s="582"/>
    </row>
    <row r="23" spans="1:17" ht="24.95" customHeight="1">
      <c r="A23" s="2162"/>
      <c r="B23" s="578"/>
      <c r="C23" s="579"/>
      <c r="D23" s="579"/>
      <c r="E23" s="579"/>
      <c r="F23" s="2167">
        <f t="shared" si="0"/>
        <v>0</v>
      </c>
      <c r="G23" s="2168"/>
      <c r="H23" s="2168"/>
      <c r="I23" s="2168">
        <f t="shared" si="1"/>
        <v>0</v>
      </c>
      <c r="J23" s="2168"/>
      <c r="K23" s="2168"/>
      <c r="L23" s="2168">
        <f t="shared" si="2"/>
        <v>0</v>
      </c>
      <c r="M23" s="2168"/>
      <c r="N23" s="2169"/>
      <c r="O23" s="580"/>
      <c r="P23" s="581"/>
      <c r="Q23" s="582"/>
    </row>
    <row r="24" spans="1:17" ht="24.95" customHeight="1">
      <c r="A24" s="2162"/>
      <c r="B24" s="578"/>
      <c r="C24" s="579"/>
      <c r="D24" s="579"/>
      <c r="E24" s="579"/>
      <c r="F24" s="2167">
        <f t="shared" si="0"/>
        <v>0</v>
      </c>
      <c r="G24" s="2168"/>
      <c r="H24" s="2168"/>
      <c r="I24" s="2168">
        <f t="shared" si="1"/>
        <v>0</v>
      </c>
      <c r="J24" s="2168"/>
      <c r="K24" s="2168"/>
      <c r="L24" s="2168">
        <f t="shared" si="2"/>
        <v>0</v>
      </c>
      <c r="M24" s="2168"/>
      <c r="N24" s="2169"/>
      <c r="O24" s="580"/>
      <c r="P24" s="581"/>
      <c r="Q24" s="582"/>
    </row>
    <row r="25" spans="1:17" ht="24.95" customHeight="1">
      <c r="A25" s="2162"/>
      <c r="B25" s="578"/>
      <c r="C25" s="579"/>
      <c r="D25" s="579"/>
      <c r="E25" s="579"/>
      <c r="F25" s="2167">
        <f t="shared" si="0"/>
        <v>0</v>
      </c>
      <c r="G25" s="2168"/>
      <c r="H25" s="2168"/>
      <c r="I25" s="2168">
        <f t="shared" si="1"/>
        <v>0</v>
      </c>
      <c r="J25" s="2168"/>
      <c r="K25" s="2168"/>
      <c r="L25" s="2168">
        <f t="shared" si="2"/>
        <v>0</v>
      </c>
      <c r="M25" s="2168"/>
      <c r="N25" s="2169"/>
      <c r="O25" s="580"/>
      <c r="P25" s="581"/>
      <c r="Q25" s="582"/>
    </row>
    <row r="26" spans="1:17" ht="24.95" customHeight="1">
      <c r="A26" s="2162"/>
      <c r="B26" s="578"/>
      <c r="C26" s="579"/>
      <c r="D26" s="579"/>
      <c r="E26" s="579"/>
      <c r="F26" s="2167">
        <f t="shared" si="0"/>
        <v>0</v>
      </c>
      <c r="G26" s="2168"/>
      <c r="H26" s="2168"/>
      <c r="I26" s="2168">
        <f t="shared" si="1"/>
        <v>0</v>
      </c>
      <c r="J26" s="2168"/>
      <c r="K26" s="2168"/>
      <c r="L26" s="2168">
        <f t="shared" si="2"/>
        <v>0</v>
      </c>
      <c r="M26" s="2168"/>
      <c r="N26" s="2169"/>
      <c r="O26" s="580"/>
      <c r="P26" s="581"/>
      <c r="Q26" s="582"/>
    </row>
    <row r="27" spans="1:17" ht="24.95" customHeight="1">
      <c r="A27" s="2162"/>
      <c r="B27" s="578"/>
      <c r="C27" s="579"/>
      <c r="D27" s="579"/>
      <c r="E27" s="579"/>
      <c r="F27" s="2167">
        <f t="shared" si="0"/>
        <v>0</v>
      </c>
      <c r="G27" s="2168"/>
      <c r="H27" s="2168"/>
      <c r="I27" s="2168">
        <f t="shared" si="1"/>
        <v>0</v>
      </c>
      <c r="J27" s="2168"/>
      <c r="K27" s="2168"/>
      <c r="L27" s="2168">
        <f t="shared" si="2"/>
        <v>0</v>
      </c>
      <c r="M27" s="2168"/>
      <c r="N27" s="2169"/>
      <c r="O27" s="580"/>
      <c r="P27" s="581"/>
      <c r="Q27" s="582"/>
    </row>
    <row r="28" spans="1:17" ht="24.95" customHeight="1">
      <c r="A28" s="2162"/>
      <c r="B28" s="578"/>
      <c r="C28" s="579"/>
      <c r="D28" s="579"/>
      <c r="E28" s="579"/>
      <c r="F28" s="2167">
        <f t="shared" si="0"/>
        <v>0</v>
      </c>
      <c r="G28" s="2168"/>
      <c r="H28" s="2168"/>
      <c r="I28" s="2168">
        <f t="shared" si="1"/>
        <v>0</v>
      </c>
      <c r="J28" s="2168"/>
      <c r="K28" s="2168"/>
      <c r="L28" s="2168">
        <f t="shared" si="2"/>
        <v>0</v>
      </c>
      <c r="M28" s="2168"/>
      <c r="N28" s="2169"/>
      <c r="O28" s="580"/>
      <c r="P28" s="581"/>
      <c r="Q28" s="582"/>
    </row>
    <row r="29" spans="1:17" ht="24.95" customHeight="1">
      <c r="A29" s="2162"/>
      <c r="B29" s="578"/>
      <c r="C29" s="579"/>
      <c r="D29" s="579"/>
      <c r="E29" s="579"/>
      <c r="F29" s="2167">
        <f t="shared" si="0"/>
        <v>0</v>
      </c>
      <c r="G29" s="2168"/>
      <c r="H29" s="2168"/>
      <c r="I29" s="2168">
        <f t="shared" si="1"/>
        <v>0</v>
      </c>
      <c r="J29" s="2168"/>
      <c r="K29" s="2168"/>
      <c r="L29" s="2168">
        <f t="shared" si="2"/>
        <v>0</v>
      </c>
      <c r="M29" s="2168"/>
      <c r="N29" s="2169"/>
      <c r="O29" s="580"/>
      <c r="P29" s="581"/>
      <c r="Q29" s="582"/>
    </row>
    <row r="30" spans="1:17" ht="24.95" customHeight="1" thickBot="1">
      <c r="A30" s="2163"/>
      <c r="B30" s="585"/>
      <c r="C30" s="586"/>
      <c r="D30" s="586"/>
      <c r="E30" s="586"/>
      <c r="F30" s="2170">
        <f t="shared" si="0"/>
        <v>0</v>
      </c>
      <c r="G30" s="2171"/>
      <c r="H30" s="2171"/>
      <c r="I30" s="2171">
        <f t="shared" si="1"/>
        <v>0</v>
      </c>
      <c r="J30" s="2171"/>
      <c r="K30" s="2171"/>
      <c r="L30" s="2171">
        <f t="shared" si="2"/>
        <v>0</v>
      </c>
      <c r="M30" s="2171"/>
      <c r="N30" s="2172"/>
      <c r="O30" s="570"/>
      <c r="P30" s="571"/>
      <c r="Q30" s="572"/>
    </row>
    <row r="31" spans="1:17" ht="24.95" customHeight="1" thickTop="1">
      <c r="A31" s="2173" t="s">
        <v>801</v>
      </c>
      <c r="B31" s="587"/>
      <c r="C31" s="588"/>
      <c r="D31" s="588"/>
      <c r="E31" s="588"/>
      <c r="F31" s="2164">
        <f t="shared" si="0"/>
        <v>0</v>
      </c>
      <c r="G31" s="2165"/>
      <c r="H31" s="2165"/>
      <c r="I31" s="2165">
        <f t="shared" si="1"/>
        <v>0</v>
      </c>
      <c r="J31" s="2165"/>
      <c r="K31" s="2165"/>
      <c r="L31" s="2165">
        <f t="shared" si="2"/>
        <v>0</v>
      </c>
      <c r="M31" s="2165"/>
      <c r="N31" s="2166"/>
      <c r="O31" s="575"/>
      <c r="P31" s="576"/>
      <c r="Q31" s="577"/>
    </row>
    <row r="32" spans="1:17" ht="24.95" customHeight="1">
      <c r="A32" s="2173"/>
      <c r="B32" s="578"/>
      <c r="C32" s="579"/>
      <c r="D32" s="579"/>
      <c r="E32" s="579"/>
      <c r="F32" s="2167">
        <f t="shared" si="0"/>
        <v>0</v>
      </c>
      <c r="G32" s="2168"/>
      <c r="H32" s="2168"/>
      <c r="I32" s="2168">
        <f t="shared" si="1"/>
        <v>0</v>
      </c>
      <c r="J32" s="2168"/>
      <c r="K32" s="2168"/>
      <c r="L32" s="2168">
        <f t="shared" si="2"/>
        <v>0</v>
      </c>
      <c r="M32" s="2168"/>
      <c r="N32" s="2169"/>
      <c r="O32" s="580"/>
      <c r="P32" s="581"/>
      <c r="Q32" s="582"/>
    </row>
    <row r="33" spans="1:17" ht="24.95" customHeight="1">
      <c r="A33" s="2173"/>
      <c r="B33" s="578"/>
      <c r="C33" s="579"/>
      <c r="D33" s="579"/>
      <c r="E33" s="579"/>
      <c r="F33" s="2167">
        <f t="shared" si="0"/>
        <v>0</v>
      </c>
      <c r="G33" s="2168"/>
      <c r="H33" s="2168"/>
      <c r="I33" s="2168">
        <f t="shared" si="1"/>
        <v>0</v>
      </c>
      <c r="J33" s="2168"/>
      <c r="K33" s="2168"/>
      <c r="L33" s="2168">
        <f t="shared" si="2"/>
        <v>0</v>
      </c>
      <c r="M33" s="2168"/>
      <c r="N33" s="2169"/>
      <c r="O33" s="580"/>
      <c r="P33" s="581"/>
      <c r="Q33" s="582"/>
    </row>
    <row r="34" spans="1:17" ht="24.95" customHeight="1">
      <c r="A34" s="2173"/>
      <c r="B34" s="578"/>
      <c r="C34" s="579"/>
      <c r="D34" s="579"/>
      <c r="E34" s="579"/>
      <c r="F34" s="2167">
        <f t="shared" si="0"/>
        <v>0</v>
      </c>
      <c r="G34" s="2168"/>
      <c r="H34" s="2168"/>
      <c r="I34" s="2168">
        <f t="shared" si="1"/>
        <v>0</v>
      </c>
      <c r="J34" s="2168"/>
      <c r="K34" s="2168"/>
      <c r="L34" s="2168">
        <f t="shared" si="2"/>
        <v>0</v>
      </c>
      <c r="M34" s="2168"/>
      <c r="N34" s="2169"/>
      <c r="O34" s="580"/>
      <c r="P34" s="581"/>
      <c r="Q34" s="582"/>
    </row>
    <row r="35" spans="1:17" ht="24.95" customHeight="1">
      <c r="A35" s="2173"/>
      <c r="B35" s="578"/>
      <c r="C35" s="579"/>
      <c r="D35" s="579"/>
      <c r="E35" s="579"/>
      <c r="F35" s="2167">
        <f t="shared" si="0"/>
        <v>0</v>
      </c>
      <c r="G35" s="2168"/>
      <c r="H35" s="2168"/>
      <c r="I35" s="2168">
        <f t="shared" si="1"/>
        <v>0</v>
      </c>
      <c r="J35" s="2168"/>
      <c r="K35" s="2168"/>
      <c r="L35" s="2168">
        <f t="shared" si="2"/>
        <v>0</v>
      </c>
      <c r="M35" s="2168"/>
      <c r="N35" s="2169"/>
      <c r="O35" s="580"/>
      <c r="P35" s="581"/>
      <c r="Q35" s="582"/>
    </row>
    <row r="36" spans="1:17" ht="24.95" customHeight="1">
      <c r="A36" s="2173"/>
      <c r="B36" s="578"/>
      <c r="C36" s="579"/>
      <c r="D36" s="579"/>
      <c r="E36" s="579"/>
      <c r="F36" s="2167">
        <f t="shared" si="0"/>
        <v>0</v>
      </c>
      <c r="G36" s="2168"/>
      <c r="H36" s="2168"/>
      <c r="I36" s="2168">
        <f t="shared" si="1"/>
        <v>0</v>
      </c>
      <c r="J36" s="2168"/>
      <c r="K36" s="2168"/>
      <c r="L36" s="2168">
        <f t="shared" si="2"/>
        <v>0</v>
      </c>
      <c r="M36" s="2168"/>
      <c r="N36" s="2169"/>
      <c r="O36" s="580"/>
      <c r="P36" s="581"/>
      <c r="Q36" s="582"/>
    </row>
    <row r="37" spans="1:17" ht="24.95" customHeight="1">
      <c r="A37" s="2173"/>
      <c r="B37" s="578"/>
      <c r="C37" s="579"/>
      <c r="D37" s="579"/>
      <c r="E37" s="579"/>
      <c r="F37" s="2167">
        <f t="shared" si="0"/>
        <v>0</v>
      </c>
      <c r="G37" s="2168"/>
      <c r="H37" s="2168"/>
      <c r="I37" s="2168">
        <f t="shared" si="1"/>
        <v>0</v>
      </c>
      <c r="J37" s="2168"/>
      <c r="K37" s="2168"/>
      <c r="L37" s="2168">
        <f t="shared" si="2"/>
        <v>0</v>
      </c>
      <c r="M37" s="2168"/>
      <c r="N37" s="2169"/>
      <c r="O37" s="580"/>
      <c r="P37" s="581"/>
      <c r="Q37" s="582"/>
    </row>
    <row r="38" spans="1:17" ht="24.95" customHeight="1">
      <c r="A38" s="2173"/>
      <c r="B38" s="578"/>
      <c r="C38" s="579"/>
      <c r="D38" s="579"/>
      <c r="E38" s="579"/>
      <c r="F38" s="2167">
        <f t="shared" si="0"/>
        <v>0</v>
      </c>
      <c r="G38" s="2168"/>
      <c r="H38" s="2168"/>
      <c r="I38" s="2168">
        <f t="shared" si="1"/>
        <v>0</v>
      </c>
      <c r="J38" s="2168"/>
      <c r="K38" s="2168"/>
      <c r="L38" s="2168">
        <f t="shared" si="2"/>
        <v>0</v>
      </c>
      <c r="M38" s="2168"/>
      <c r="N38" s="2169"/>
      <c r="O38" s="580"/>
      <c r="P38" s="581"/>
      <c r="Q38" s="582"/>
    </row>
    <row r="39" spans="1:17" ht="24.95" customHeight="1">
      <c r="A39" s="2173"/>
      <c r="B39" s="578"/>
      <c r="C39" s="579"/>
      <c r="D39" s="579"/>
      <c r="E39" s="579"/>
      <c r="F39" s="2167">
        <f t="shared" si="0"/>
        <v>0</v>
      </c>
      <c r="G39" s="2168"/>
      <c r="H39" s="2168"/>
      <c r="I39" s="2168">
        <f t="shared" si="1"/>
        <v>0</v>
      </c>
      <c r="J39" s="2168"/>
      <c r="K39" s="2168"/>
      <c r="L39" s="2168">
        <f t="shared" si="2"/>
        <v>0</v>
      </c>
      <c r="M39" s="2168"/>
      <c r="N39" s="2169"/>
      <c r="O39" s="580"/>
      <c r="P39" s="581"/>
      <c r="Q39" s="582"/>
    </row>
    <row r="40" spans="1:17" ht="24.95" customHeight="1">
      <c r="A40" s="2173"/>
      <c r="B40" s="578"/>
      <c r="C40" s="579"/>
      <c r="D40" s="579"/>
      <c r="E40" s="579"/>
      <c r="F40" s="2167">
        <f t="shared" si="0"/>
        <v>0</v>
      </c>
      <c r="G40" s="2168"/>
      <c r="H40" s="2168"/>
      <c r="I40" s="2168">
        <f t="shared" si="1"/>
        <v>0</v>
      </c>
      <c r="J40" s="2168"/>
      <c r="K40" s="2168"/>
      <c r="L40" s="2168">
        <f t="shared" si="2"/>
        <v>0</v>
      </c>
      <c r="M40" s="2168"/>
      <c r="N40" s="2169"/>
      <c r="O40" s="580"/>
      <c r="P40" s="581"/>
      <c r="Q40" s="582"/>
    </row>
    <row r="41" spans="1:17" ht="24.75" customHeight="1">
      <c r="A41" s="2173"/>
      <c r="B41" s="578"/>
      <c r="C41" s="579"/>
      <c r="D41" s="579"/>
      <c r="E41" s="579"/>
      <c r="F41" s="2167">
        <f t="shared" si="0"/>
        <v>0</v>
      </c>
      <c r="G41" s="2168"/>
      <c r="H41" s="2168"/>
      <c r="I41" s="2168">
        <f t="shared" si="1"/>
        <v>0</v>
      </c>
      <c r="J41" s="2168"/>
      <c r="K41" s="2168"/>
      <c r="L41" s="2168">
        <f t="shared" si="2"/>
        <v>0</v>
      </c>
      <c r="M41" s="2168"/>
      <c r="N41" s="2169"/>
      <c r="O41" s="580"/>
      <c r="P41" s="581"/>
      <c r="Q41" s="582"/>
    </row>
    <row r="42" spans="1:17" ht="24.95" customHeight="1">
      <c r="A42" s="2173"/>
      <c r="B42" s="578"/>
      <c r="C42" s="579"/>
      <c r="D42" s="579"/>
      <c r="E42" s="579"/>
      <c r="F42" s="2167">
        <f t="shared" si="0"/>
        <v>0</v>
      </c>
      <c r="G42" s="2168"/>
      <c r="H42" s="2168"/>
      <c r="I42" s="2168">
        <f t="shared" si="1"/>
        <v>0</v>
      </c>
      <c r="J42" s="2168"/>
      <c r="K42" s="2168"/>
      <c r="L42" s="2168">
        <f t="shared" si="2"/>
        <v>0</v>
      </c>
      <c r="M42" s="2168"/>
      <c r="N42" s="2169"/>
      <c r="O42" s="580"/>
      <c r="P42" s="581"/>
      <c r="Q42" s="582"/>
    </row>
    <row r="43" spans="1:17" ht="24.95" customHeight="1">
      <c r="A43" s="2173"/>
      <c r="B43" s="578"/>
      <c r="C43" s="579"/>
      <c r="D43" s="579"/>
      <c r="E43" s="579"/>
      <c r="F43" s="2167">
        <f t="shared" si="0"/>
        <v>0</v>
      </c>
      <c r="G43" s="2168"/>
      <c r="H43" s="2168"/>
      <c r="I43" s="2168">
        <f t="shared" si="1"/>
        <v>0</v>
      </c>
      <c r="J43" s="2168"/>
      <c r="K43" s="2168"/>
      <c r="L43" s="2168">
        <f t="shared" si="2"/>
        <v>0</v>
      </c>
      <c r="M43" s="2168"/>
      <c r="N43" s="2169"/>
      <c r="O43" s="580"/>
      <c r="P43" s="581"/>
      <c r="Q43" s="582"/>
    </row>
    <row r="44" spans="1:17" ht="24.95" customHeight="1">
      <c r="A44" s="2173"/>
      <c r="B44" s="578"/>
      <c r="C44" s="579"/>
      <c r="D44" s="579"/>
      <c r="E44" s="579"/>
      <c r="F44" s="2167">
        <f t="shared" si="0"/>
        <v>0</v>
      </c>
      <c r="G44" s="2168"/>
      <c r="H44" s="2168"/>
      <c r="I44" s="2168">
        <f t="shared" si="1"/>
        <v>0</v>
      </c>
      <c r="J44" s="2168"/>
      <c r="K44" s="2168"/>
      <c r="L44" s="2168">
        <f t="shared" si="2"/>
        <v>0</v>
      </c>
      <c r="M44" s="2168"/>
      <c r="N44" s="2169"/>
      <c r="O44" s="580"/>
      <c r="P44" s="581"/>
      <c r="Q44" s="582"/>
    </row>
    <row r="45" spans="1:17" ht="24.95" customHeight="1">
      <c r="A45" s="2173"/>
      <c r="B45" s="578"/>
      <c r="C45" s="579"/>
      <c r="D45" s="579"/>
      <c r="E45" s="579"/>
      <c r="F45" s="2167">
        <f t="shared" si="0"/>
        <v>0</v>
      </c>
      <c r="G45" s="2168"/>
      <c r="H45" s="2168"/>
      <c r="I45" s="2168">
        <f t="shared" si="1"/>
        <v>0</v>
      </c>
      <c r="J45" s="2168"/>
      <c r="K45" s="2168"/>
      <c r="L45" s="2168">
        <f t="shared" si="2"/>
        <v>0</v>
      </c>
      <c r="M45" s="2168"/>
      <c r="N45" s="2169"/>
      <c r="O45" s="580"/>
      <c r="P45" s="581"/>
      <c r="Q45" s="582"/>
    </row>
    <row r="46" spans="1:17" ht="24.95" customHeight="1">
      <c r="A46" s="2173"/>
      <c r="B46" s="578"/>
      <c r="C46" s="579"/>
      <c r="D46" s="579"/>
      <c r="E46" s="579"/>
      <c r="F46" s="2167">
        <f t="shared" si="0"/>
        <v>0</v>
      </c>
      <c r="G46" s="2168"/>
      <c r="H46" s="2168"/>
      <c r="I46" s="2168">
        <f t="shared" si="1"/>
        <v>0</v>
      </c>
      <c r="J46" s="2168"/>
      <c r="K46" s="2168"/>
      <c r="L46" s="2168">
        <f t="shared" si="2"/>
        <v>0</v>
      </c>
      <c r="M46" s="2168"/>
      <c r="N46" s="2169"/>
      <c r="O46" s="580"/>
      <c r="P46" s="581"/>
      <c r="Q46" s="582"/>
    </row>
    <row r="47" spans="1:17" ht="24.95" customHeight="1">
      <c r="A47" s="2173"/>
      <c r="B47" s="578"/>
      <c r="C47" s="579"/>
      <c r="D47" s="579"/>
      <c r="E47" s="579"/>
      <c r="F47" s="2167">
        <f t="shared" si="0"/>
        <v>0</v>
      </c>
      <c r="G47" s="2168"/>
      <c r="H47" s="2168"/>
      <c r="I47" s="2168">
        <f t="shared" si="1"/>
        <v>0</v>
      </c>
      <c r="J47" s="2168"/>
      <c r="K47" s="2168"/>
      <c r="L47" s="2168">
        <f t="shared" si="2"/>
        <v>0</v>
      </c>
      <c r="M47" s="2168"/>
      <c r="N47" s="2169"/>
      <c r="O47" s="580"/>
      <c r="P47" s="581"/>
      <c r="Q47" s="582"/>
    </row>
    <row r="48" spans="1:17" ht="24.95" customHeight="1">
      <c r="A48" s="2173"/>
      <c r="B48" s="578"/>
      <c r="C48" s="579"/>
      <c r="D48" s="579"/>
      <c r="E48" s="579"/>
      <c r="F48" s="2167">
        <f t="shared" si="0"/>
        <v>0</v>
      </c>
      <c r="G48" s="2168"/>
      <c r="H48" s="2168"/>
      <c r="I48" s="2168">
        <f t="shared" si="1"/>
        <v>0</v>
      </c>
      <c r="J48" s="2168"/>
      <c r="K48" s="2168"/>
      <c r="L48" s="2168">
        <f t="shared" si="2"/>
        <v>0</v>
      </c>
      <c r="M48" s="2168"/>
      <c r="N48" s="2169"/>
      <c r="O48" s="580"/>
      <c r="P48" s="581"/>
      <c r="Q48" s="582"/>
    </row>
    <row r="49" spans="1:17" ht="24.95" customHeight="1">
      <c r="A49" s="2173"/>
      <c r="B49" s="578"/>
      <c r="C49" s="579"/>
      <c r="D49" s="579"/>
      <c r="E49" s="579"/>
      <c r="F49" s="2167">
        <f t="shared" si="0"/>
        <v>0</v>
      </c>
      <c r="G49" s="2168"/>
      <c r="H49" s="2168"/>
      <c r="I49" s="2168">
        <f t="shared" si="1"/>
        <v>0</v>
      </c>
      <c r="J49" s="2168"/>
      <c r="K49" s="2168"/>
      <c r="L49" s="2168">
        <f t="shared" si="2"/>
        <v>0</v>
      </c>
      <c r="M49" s="2168"/>
      <c r="N49" s="2169"/>
      <c r="O49" s="580"/>
      <c r="P49" s="581"/>
      <c r="Q49" s="582"/>
    </row>
    <row r="50" spans="1:17" ht="24.95" customHeight="1" thickBot="1">
      <c r="A50" s="2173"/>
      <c r="B50" s="578"/>
      <c r="C50" s="579"/>
      <c r="D50" s="579"/>
      <c r="E50" s="579"/>
      <c r="F50" s="2170">
        <f t="shared" si="0"/>
        <v>0</v>
      </c>
      <c r="G50" s="2171"/>
      <c r="H50" s="2171"/>
      <c r="I50" s="2171">
        <f t="shared" si="1"/>
        <v>0</v>
      </c>
      <c r="J50" s="2171"/>
      <c r="K50" s="2171"/>
      <c r="L50" s="2171">
        <f t="shared" si="2"/>
        <v>0</v>
      </c>
      <c r="M50" s="2171"/>
      <c r="N50" s="2172"/>
      <c r="O50" s="589"/>
      <c r="P50" s="590"/>
      <c r="Q50" s="591"/>
    </row>
    <row r="51" spans="1:17" ht="24.95" customHeight="1" thickTop="1" thickBot="1">
      <c r="A51" s="592"/>
      <c r="B51" s="593" t="s">
        <v>463</v>
      </c>
      <c r="C51" s="594">
        <f>SUM(C11:C50)</f>
        <v>0</v>
      </c>
      <c r="D51" s="594">
        <f>SUM(D11:D50)</f>
        <v>0</v>
      </c>
      <c r="E51" s="594">
        <f>SUM(E11:E50)</f>
        <v>0</v>
      </c>
      <c r="F51" s="2176">
        <f>SUM(F11:F50)</f>
        <v>0</v>
      </c>
      <c r="G51" s="2177"/>
      <c r="H51" s="2177"/>
      <c r="I51" s="2177">
        <f>SUM(I11:I50)</f>
        <v>0</v>
      </c>
      <c r="J51" s="2177"/>
      <c r="K51" s="2177"/>
      <c r="L51" s="2177">
        <f>SUM(L11:L50)</f>
        <v>0</v>
      </c>
      <c r="M51" s="2177"/>
      <c r="N51" s="2178"/>
      <c r="O51" s="595"/>
    </row>
    <row r="52" spans="1:17" s="596" customFormat="1" ht="24" customHeight="1">
      <c r="C52" s="597" t="s">
        <v>858</v>
      </c>
      <c r="D52" s="597" t="s">
        <v>859</v>
      </c>
      <c r="E52" s="597" t="s">
        <v>860</v>
      </c>
      <c r="F52" s="2175" t="s">
        <v>861</v>
      </c>
      <c r="G52" s="2175"/>
      <c r="H52" s="2175"/>
      <c r="I52" s="2175" t="s">
        <v>862</v>
      </c>
      <c r="J52" s="2175"/>
      <c r="K52" s="2175"/>
      <c r="L52" s="2175" t="s">
        <v>863</v>
      </c>
      <c r="M52" s="2175"/>
      <c r="N52" s="2175"/>
      <c r="O52" s="598"/>
    </row>
    <row r="53" spans="1:17">
      <c r="O53" s="599"/>
    </row>
    <row r="54" spans="1:17">
      <c r="O54" s="599"/>
    </row>
    <row r="55" spans="1:17" ht="20.100000000000001" customHeight="1">
      <c r="B55" s="2174" t="s">
        <v>802</v>
      </c>
      <c r="C55" s="2174"/>
      <c r="D55" s="600">
        <f>C51+F51</f>
        <v>0</v>
      </c>
    </row>
    <row r="56" spans="1:17" ht="20.100000000000001" customHeight="1">
      <c r="B56" s="2174" t="s">
        <v>803</v>
      </c>
      <c r="C56" s="2174"/>
      <c r="D56" s="600">
        <f>D51+I51+L51</f>
        <v>0</v>
      </c>
    </row>
    <row r="57" spans="1:17" ht="20.100000000000001" customHeight="1">
      <c r="B57" s="601"/>
      <c r="C57" s="602"/>
      <c r="D57" s="602"/>
    </row>
    <row r="58" spans="1:17" ht="20.100000000000001" customHeight="1">
      <c r="B58" s="2174" t="s">
        <v>804</v>
      </c>
      <c r="C58" s="2174"/>
      <c r="D58" s="603">
        <f>IFERROR(ROUND(D55/(D55+D56),3),0)</f>
        <v>0</v>
      </c>
    </row>
    <row r="59" spans="1:17" ht="20.100000000000001" customHeight="1">
      <c r="B59" s="2174" t="s">
        <v>805</v>
      </c>
      <c r="C59" s="2174"/>
      <c r="D59" s="603">
        <f>IFERROR(ROUND(D56/(D55+D56),3),0)</f>
        <v>0</v>
      </c>
    </row>
    <row r="60" spans="1:17">
      <c r="B60" s="566"/>
    </row>
  </sheetData>
  <mergeCells count="143">
    <mergeCell ref="B59:C59"/>
    <mergeCell ref="F52:H52"/>
    <mergeCell ref="I52:K52"/>
    <mergeCell ref="L52:N52"/>
    <mergeCell ref="B55:C55"/>
    <mergeCell ref="B56:C56"/>
    <mergeCell ref="B58:C58"/>
    <mergeCell ref="F50:H50"/>
    <mergeCell ref="I50:K50"/>
    <mergeCell ref="L50:N50"/>
    <mergeCell ref="F51:H51"/>
    <mergeCell ref="I51:K51"/>
    <mergeCell ref="L51:N51"/>
    <mergeCell ref="F48:H48"/>
    <mergeCell ref="I48:K48"/>
    <mergeCell ref="L48:N48"/>
    <mergeCell ref="F49:H49"/>
    <mergeCell ref="I49:K49"/>
    <mergeCell ref="L49:N49"/>
    <mergeCell ref="F46:H46"/>
    <mergeCell ref="I46:K46"/>
    <mergeCell ref="L46:N46"/>
    <mergeCell ref="F47:H47"/>
    <mergeCell ref="I47:K47"/>
    <mergeCell ref="L47:N47"/>
    <mergeCell ref="F44:H44"/>
    <mergeCell ref="I44:K44"/>
    <mergeCell ref="L44:N44"/>
    <mergeCell ref="F45:H45"/>
    <mergeCell ref="I45:K45"/>
    <mergeCell ref="L45:N45"/>
    <mergeCell ref="F42:H42"/>
    <mergeCell ref="I42:K42"/>
    <mergeCell ref="L42:N42"/>
    <mergeCell ref="F43:H43"/>
    <mergeCell ref="I43:K43"/>
    <mergeCell ref="L43:N43"/>
    <mergeCell ref="L40:N40"/>
    <mergeCell ref="F41:H41"/>
    <mergeCell ref="I41:K41"/>
    <mergeCell ref="L41:N41"/>
    <mergeCell ref="F38:H38"/>
    <mergeCell ref="I38:K38"/>
    <mergeCell ref="L38:N38"/>
    <mergeCell ref="F39:H39"/>
    <mergeCell ref="I39:K39"/>
    <mergeCell ref="L39:N39"/>
    <mergeCell ref="A31:A50"/>
    <mergeCell ref="F31:H31"/>
    <mergeCell ref="I31:K31"/>
    <mergeCell ref="L31:N31"/>
    <mergeCell ref="F32:H32"/>
    <mergeCell ref="I32:K32"/>
    <mergeCell ref="L32:N32"/>
    <mergeCell ref="F33:H33"/>
    <mergeCell ref="I33:K33"/>
    <mergeCell ref="L33:N33"/>
    <mergeCell ref="F36:H36"/>
    <mergeCell ref="I36:K36"/>
    <mergeCell ref="L36:N36"/>
    <mergeCell ref="F37:H37"/>
    <mergeCell ref="I37:K37"/>
    <mergeCell ref="L37:N37"/>
    <mergeCell ref="F34:H34"/>
    <mergeCell ref="I34:K34"/>
    <mergeCell ref="L34:N34"/>
    <mergeCell ref="F35:H35"/>
    <mergeCell ref="I35:K35"/>
    <mergeCell ref="L35:N35"/>
    <mergeCell ref="F40:H40"/>
    <mergeCell ref="I40:K40"/>
    <mergeCell ref="F29:H29"/>
    <mergeCell ref="I29:K29"/>
    <mergeCell ref="L29:N29"/>
    <mergeCell ref="F30:H30"/>
    <mergeCell ref="I30:K30"/>
    <mergeCell ref="L30:N30"/>
    <mergeCell ref="F27:H27"/>
    <mergeCell ref="I27:K27"/>
    <mergeCell ref="L27:N27"/>
    <mergeCell ref="F28:H28"/>
    <mergeCell ref="I28:K28"/>
    <mergeCell ref="L28:N28"/>
    <mergeCell ref="F25:H25"/>
    <mergeCell ref="I25:K25"/>
    <mergeCell ref="L25:N25"/>
    <mergeCell ref="F26:H26"/>
    <mergeCell ref="I26:K26"/>
    <mergeCell ref="L26:N26"/>
    <mergeCell ref="F23:H23"/>
    <mergeCell ref="I23:K23"/>
    <mergeCell ref="L23:N23"/>
    <mergeCell ref="F24:H24"/>
    <mergeCell ref="I24:K24"/>
    <mergeCell ref="L24:N24"/>
    <mergeCell ref="L16:N16"/>
    <mergeCell ref="F21:H21"/>
    <mergeCell ref="I21:K21"/>
    <mergeCell ref="L21:N21"/>
    <mergeCell ref="F22:H22"/>
    <mergeCell ref="I22:K22"/>
    <mergeCell ref="L22:N22"/>
    <mergeCell ref="F19:H19"/>
    <mergeCell ref="I19:K19"/>
    <mergeCell ref="L19:N19"/>
    <mergeCell ref="F20:H20"/>
    <mergeCell ref="I20:K20"/>
    <mergeCell ref="L20:N20"/>
    <mergeCell ref="A11:A30"/>
    <mergeCell ref="F11:H11"/>
    <mergeCell ref="I11:K11"/>
    <mergeCell ref="L11:N11"/>
    <mergeCell ref="F12:H12"/>
    <mergeCell ref="I12:K12"/>
    <mergeCell ref="L12:N12"/>
    <mergeCell ref="F13:H13"/>
    <mergeCell ref="I13:K13"/>
    <mergeCell ref="L13:N13"/>
    <mergeCell ref="F14:H14"/>
    <mergeCell ref="I14:K14"/>
    <mergeCell ref="L14:N14"/>
    <mergeCell ref="F17:H17"/>
    <mergeCell ref="I17:K17"/>
    <mergeCell ref="L17:N17"/>
    <mergeCell ref="F18:H18"/>
    <mergeCell ref="I18:K18"/>
    <mergeCell ref="L18:N18"/>
    <mergeCell ref="F15:H15"/>
    <mergeCell ref="I15:K15"/>
    <mergeCell ref="L15:N15"/>
    <mergeCell ref="F16:H16"/>
    <mergeCell ref="I16:K16"/>
    <mergeCell ref="A1:D1"/>
    <mergeCell ref="A9:A10"/>
    <mergeCell ref="B9:B10"/>
    <mergeCell ref="C9:C10"/>
    <mergeCell ref="D9:D10"/>
    <mergeCell ref="E9:E10"/>
    <mergeCell ref="O9:Q9"/>
    <mergeCell ref="F10:H10"/>
    <mergeCell ref="I10:K10"/>
    <mergeCell ref="L10:N10"/>
    <mergeCell ref="F9:N9"/>
  </mergeCells>
  <phoneticPr fontId="2"/>
  <printOptions horizontalCentered="1"/>
  <pageMargins left="0.39370078740157483" right="0.39370078740157483" top="0.39370078740157483" bottom="0.35433070866141736" header="0.19685039370078741" footer="0.15748031496062992"/>
  <pageSetup paperSize="9" scale="49" firstPageNumber="0" orientation="portrait" horizontalDpi="300" verticalDpi="300"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F1"/>
    </sheetView>
  </sheetViews>
  <sheetFormatPr defaultColWidth="5.625" defaultRowHeight="13.5"/>
  <cols>
    <col min="1" max="1" width="5.625" style="552" customWidth="1"/>
    <col min="2" max="2" width="22" style="552" customWidth="1"/>
    <col min="3" max="5" width="22.125" style="552" customWidth="1"/>
    <col min="6" max="6" width="11.125" style="552" customWidth="1"/>
    <col min="7" max="8" width="5.625" style="552" customWidth="1"/>
    <col min="9" max="9" width="11.125" style="552" customWidth="1"/>
    <col min="10" max="11" width="5.625" style="552" customWidth="1"/>
    <col min="12" max="12" width="11.125" style="552" customWidth="1"/>
    <col min="13" max="17" width="5.625" style="552" customWidth="1"/>
    <col min="18" max="257" width="9" style="552" customWidth="1"/>
    <col min="258" max="264" width="5.625" style="552"/>
    <col min="265" max="265" width="22" style="552" customWidth="1"/>
    <col min="266" max="267" width="18.625" style="552" customWidth="1"/>
    <col min="268" max="270" width="15.625" style="552" customWidth="1"/>
    <col min="271" max="271" width="10.875" style="552" customWidth="1"/>
    <col min="272" max="513" width="9" style="552" customWidth="1"/>
    <col min="514" max="520" width="5.625" style="552"/>
    <col min="521" max="521" width="22" style="552" customWidth="1"/>
    <col min="522" max="523" width="18.625" style="552" customWidth="1"/>
    <col min="524" max="526" width="15.625" style="552" customWidth="1"/>
    <col min="527" max="527" width="10.875" style="552" customWidth="1"/>
    <col min="528" max="769" width="9" style="552" customWidth="1"/>
    <col min="770" max="776" width="5.625" style="552"/>
    <col min="777" max="777" width="22" style="552" customWidth="1"/>
    <col min="778" max="779" width="18.625" style="552" customWidth="1"/>
    <col min="780" max="782" width="15.625" style="552" customWidth="1"/>
    <col min="783" max="783" width="10.875" style="552" customWidth="1"/>
    <col min="784" max="1025" width="9" style="552" customWidth="1"/>
    <col min="1026" max="1032" width="5.625" style="552"/>
    <col min="1033" max="1033" width="22" style="552" customWidth="1"/>
    <col min="1034" max="1035" width="18.625" style="552" customWidth="1"/>
    <col min="1036" max="1038" width="15.625" style="552" customWidth="1"/>
    <col min="1039" max="1039" width="10.875" style="552" customWidth="1"/>
    <col min="1040" max="1281" width="9" style="552" customWidth="1"/>
    <col min="1282" max="1288" width="5.625" style="552"/>
    <col min="1289" max="1289" width="22" style="552" customWidth="1"/>
    <col min="1290" max="1291" width="18.625" style="552" customWidth="1"/>
    <col min="1292" max="1294" width="15.625" style="552" customWidth="1"/>
    <col min="1295" max="1295" width="10.875" style="552" customWidth="1"/>
    <col min="1296" max="1537" width="9" style="552" customWidth="1"/>
    <col min="1538" max="1544" width="5.625" style="552"/>
    <col min="1545" max="1545" width="22" style="552" customWidth="1"/>
    <col min="1546" max="1547" width="18.625" style="552" customWidth="1"/>
    <col min="1548" max="1550" width="15.625" style="552" customWidth="1"/>
    <col min="1551" max="1551" width="10.875" style="552" customWidth="1"/>
    <col min="1552" max="1793" width="9" style="552" customWidth="1"/>
    <col min="1794" max="1800" width="5.625" style="552"/>
    <col min="1801" max="1801" width="22" style="552" customWidth="1"/>
    <col min="1802" max="1803" width="18.625" style="552" customWidth="1"/>
    <col min="1804" max="1806" width="15.625" style="552" customWidth="1"/>
    <col min="1807" max="1807" width="10.875" style="552" customWidth="1"/>
    <col min="1808" max="2049" width="9" style="552" customWidth="1"/>
    <col min="2050" max="2056" width="5.625" style="552"/>
    <col min="2057" max="2057" width="22" style="552" customWidth="1"/>
    <col min="2058" max="2059" width="18.625" style="552" customWidth="1"/>
    <col min="2060" max="2062" width="15.625" style="552" customWidth="1"/>
    <col min="2063" max="2063" width="10.875" style="552" customWidth="1"/>
    <col min="2064" max="2305" width="9" style="552" customWidth="1"/>
    <col min="2306" max="2312" width="5.625" style="552"/>
    <col min="2313" max="2313" width="22" style="552" customWidth="1"/>
    <col min="2314" max="2315" width="18.625" style="552" customWidth="1"/>
    <col min="2316" max="2318" width="15.625" style="552" customWidth="1"/>
    <col min="2319" max="2319" width="10.875" style="552" customWidth="1"/>
    <col min="2320" max="2561" width="9" style="552" customWidth="1"/>
    <col min="2562" max="2568" width="5.625" style="552"/>
    <col min="2569" max="2569" width="22" style="552" customWidth="1"/>
    <col min="2570" max="2571" width="18.625" style="552" customWidth="1"/>
    <col min="2572" max="2574" width="15.625" style="552" customWidth="1"/>
    <col min="2575" max="2575" width="10.875" style="552" customWidth="1"/>
    <col min="2576" max="2817" width="9" style="552" customWidth="1"/>
    <col min="2818" max="2824" width="5.625" style="552"/>
    <col min="2825" max="2825" width="22" style="552" customWidth="1"/>
    <col min="2826" max="2827" width="18.625" style="552" customWidth="1"/>
    <col min="2828" max="2830" width="15.625" style="552" customWidth="1"/>
    <col min="2831" max="2831" width="10.875" style="552" customWidth="1"/>
    <col min="2832" max="3073" width="9" style="552" customWidth="1"/>
    <col min="3074" max="3080" width="5.625" style="552"/>
    <col min="3081" max="3081" width="22" style="552" customWidth="1"/>
    <col min="3082" max="3083" width="18.625" style="552" customWidth="1"/>
    <col min="3084" max="3086" width="15.625" style="552" customWidth="1"/>
    <col min="3087" max="3087" width="10.875" style="552" customWidth="1"/>
    <col min="3088" max="3329" width="9" style="552" customWidth="1"/>
    <col min="3330" max="3336" width="5.625" style="552"/>
    <col min="3337" max="3337" width="22" style="552" customWidth="1"/>
    <col min="3338" max="3339" width="18.625" style="552" customWidth="1"/>
    <col min="3340" max="3342" width="15.625" style="552" customWidth="1"/>
    <col min="3343" max="3343" width="10.875" style="552" customWidth="1"/>
    <col min="3344" max="3585" width="9" style="552" customWidth="1"/>
    <col min="3586" max="3592" width="5.625" style="552"/>
    <col min="3593" max="3593" width="22" style="552" customWidth="1"/>
    <col min="3594" max="3595" width="18.625" style="552" customWidth="1"/>
    <col min="3596" max="3598" width="15.625" style="552" customWidth="1"/>
    <col min="3599" max="3599" width="10.875" style="552" customWidth="1"/>
    <col min="3600" max="3841" width="9" style="552" customWidth="1"/>
    <col min="3842" max="3848" width="5.625" style="552"/>
    <col min="3849" max="3849" width="22" style="552" customWidth="1"/>
    <col min="3850" max="3851" width="18.625" style="552" customWidth="1"/>
    <col min="3852" max="3854" width="15.625" style="552" customWidth="1"/>
    <col min="3855" max="3855" width="10.875" style="552" customWidth="1"/>
    <col min="3856" max="4097" width="9" style="552" customWidth="1"/>
    <col min="4098" max="4104" width="5.625" style="552"/>
    <col min="4105" max="4105" width="22" style="552" customWidth="1"/>
    <col min="4106" max="4107" width="18.625" style="552" customWidth="1"/>
    <col min="4108" max="4110" width="15.625" style="552" customWidth="1"/>
    <col min="4111" max="4111" width="10.875" style="552" customWidth="1"/>
    <col min="4112" max="4353" width="9" style="552" customWidth="1"/>
    <col min="4354" max="4360" width="5.625" style="552"/>
    <col min="4361" max="4361" width="22" style="552" customWidth="1"/>
    <col min="4362" max="4363" width="18.625" style="552" customWidth="1"/>
    <col min="4364" max="4366" width="15.625" style="552" customWidth="1"/>
    <col min="4367" max="4367" width="10.875" style="552" customWidth="1"/>
    <col min="4368" max="4609" width="9" style="552" customWidth="1"/>
    <col min="4610" max="4616" width="5.625" style="552"/>
    <col min="4617" max="4617" width="22" style="552" customWidth="1"/>
    <col min="4618" max="4619" width="18.625" style="552" customWidth="1"/>
    <col min="4620" max="4622" width="15.625" style="552" customWidth="1"/>
    <col min="4623" max="4623" width="10.875" style="552" customWidth="1"/>
    <col min="4624" max="4865" width="9" style="552" customWidth="1"/>
    <col min="4866" max="4872" width="5.625" style="552"/>
    <col min="4873" max="4873" width="22" style="552" customWidth="1"/>
    <col min="4874" max="4875" width="18.625" style="552" customWidth="1"/>
    <col min="4876" max="4878" width="15.625" style="552" customWidth="1"/>
    <col min="4879" max="4879" width="10.875" style="552" customWidth="1"/>
    <col min="4880" max="5121" width="9" style="552" customWidth="1"/>
    <col min="5122" max="5128" width="5.625" style="552"/>
    <col min="5129" max="5129" width="22" style="552" customWidth="1"/>
    <col min="5130" max="5131" width="18.625" style="552" customWidth="1"/>
    <col min="5132" max="5134" width="15.625" style="552" customWidth="1"/>
    <col min="5135" max="5135" width="10.875" style="552" customWidth="1"/>
    <col min="5136" max="5377" width="9" style="552" customWidth="1"/>
    <col min="5378" max="5384" width="5.625" style="552"/>
    <col min="5385" max="5385" width="22" style="552" customWidth="1"/>
    <col min="5386" max="5387" width="18.625" style="552" customWidth="1"/>
    <col min="5388" max="5390" width="15.625" style="552" customWidth="1"/>
    <col min="5391" max="5391" width="10.875" style="552" customWidth="1"/>
    <col min="5392" max="5633" width="9" style="552" customWidth="1"/>
    <col min="5634" max="5640" width="5.625" style="552"/>
    <col min="5641" max="5641" width="22" style="552" customWidth="1"/>
    <col min="5642" max="5643" width="18.625" style="552" customWidth="1"/>
    <col min="5644" max="5646" width="15.625" style="552" customWidth="1"/>
    <col min="5647" max="5647" width="10.875" style="552" customWidth="1"/>
    <col min="5648" max="5889" width="9" style="552" customWidth="1"/>
    <col min="5890" max="5896" width="5.625" style="552"/>
    <col min="5897" max="5897" width="22" style="552" customWidth="1"/>
    <col min="5898" max="5899" width="18.625" style="552" customWidth="1"/>
    <col min="5900" max="5902" width="15.625" style="552" customWidth="1"/>
    <col min="5903" max="5903" width="10.875" style="552" customWidth="1"/>
    <col min="5904" max="6145" width="9" style="552" customWidth="1"/>
    <col min="6146" max="6152" width="5.625" style="552"/>
    <col min="6153" max="6153" width="22" style="552" customWidth="1"/>
    <col min="6154" max="6155" width="18.625" style="552" customWidth="1"/>
    <col min="6156" max="6158" width="15.625" style="552" customWidth="1"/>
    <col min="6159" max="6159" width="10.875" style="552" customWidth="1"/>
    <col min="6160" max="6401" width="9" style="552" customWidth="1"/>
    <col min="6402" max="6408" width="5.625" style="552"/>
    <col min="6409" max="6409" width="22" style="552" customWidth="1"/>
    <col min="6410" max="6411" width="18.625" style="552" customWidth="1"/>
    <col min="6412" max="6414" width="15.625" style="552" customWidth="1"/>
    <col min="6415" max="6415" width="10.875" style="552" customWidth="1"/>
    <col min="6416" max="6657" width="9" style="552" customWidth="1"/>
    <col min="6658" max="6664" width="5.625" style="552"/>
    <col min="6665" max="6665" width="22" style="552" customWidth="1"/>
    <col min="6666" max="6667" width="18.625" style="552" customWidth="1"/>
    <col min="6668" max="6670" width="15.625" style="552" customWidth="1"/>
    <col min="6671" max="6671" width="10.875" style="552" customWidth="1"/>
    <col min="6672" max="6913" width="9" style="552" customWidth="1"/>
    <col min="6914" max="6920" width="5.625" style="552"/>
    <col min="6921" max="6921" width="22" style="552" customWidth="1"/>
    <col min="6922" max="6923" width="18.625" style="552" customWidth="1"/>
    <col min="6924" max="6926" width="15.625" style="552" customWidth="1"/>
    <col min="6927" max="6927" width="10.875" style="552" customWidth="1"/>
    <col min="6928" max="7169" width="9" style="552" customWidth="1"/>
    <col min="7170" max="7176" width="5.625" style="552"/>
    <col min="7177" max="7177" width="22" style="552" customWidth="1"/>
    <col min="7178" max="7179" width="18.625" style="552" customWidth="1"/>
    <col min="7180" max="7182" width="15.625" style="552" customWidth="1"/>
    <col min="7183" max="7183" width="10.875" style="552" customWidth="1"/>
    <col min="7184" max="7425" width="9" style="552" customWidth="1"/>
    <col min="7426" max="7432" width="5.625" style="552"/>
    <col min="7433" max="7433" width="22" style="552" customWidth="1"/>
    <col min="7434" max="7435" width="18.625" style="552" customWidth="1"/>
    <col min="7436" max="7438" width="15.625" style="552" customWidth="1"/>
    <col min="7439" max="7439" width="10.875" style="552" customWidth="1"/>
    <col min="7440" max="7681" width="9" style="552" customWidth="1"/>
    <col min="7682" max="7688" width="5.625" style="552"/>
    <col min="7689" max="7689" width="22" style="552" customWidth="1"/>
    <col min="7690" max="7691" width="18.625" style="552" customWidth="1"/>
    <col min="7692" max="7694" width="15.625" style="552" customWidth="1"/>
    <col min="7695" max="7695" width="10.875" style="552" customWidth="1"/>
    <col min="7696" max="7937" width="9" style="552" customWidth="1"/>
    <col min="7938" max="7944" width="5.625" style="552"/>
    <col min="7945" max="7945" width="22" style="552" customWidth="1"/>
    <col min="7946" max="7947" width="18.625" style="552" customWidth="1"/>
    <col min="7948" max="7950" width="15.625" style="552" customWidth="1"/>
    <col min="7951" max="7951" width="10.875" style="552" customWidth="1"/>
    <col min="7952" max="8193" width="9" style="552" customWidth="1"/>
    <col min="8194" max="8200" width="5.625" style="552"/>
    <col min="8201" max="8201" width="22" style="552" customWidth="1"/>
    <col min="8202" max="8203" width="18.625" style="552" customWidth="1"/>
    <col min="8204" max="8206" width="15.625" style="552" customWidth="1"/>
    <col min="8207" max="8207" width="10.875" style="552" customWidth="1"/>
    <col min="8208" max="8449" width="9" style="552" customWidth="1"/>
    <col min="8450" max="8456" width="5.625" style="552"/>
    <col min="8457" max="8457" width="22" style="552" customWidth="1"/>
    <col min="8458" max="8459" width="18.625" style="552" customWidth="1"/>
    <col min="8460" max="8462" width="15.625" style="552" customWidth="1"/>
    <col min="8463" max="8463" width="10.875" style="552" customWidth="1"/>
    <col min="8464" max="8705" width="9" style="552" customWidth="1"/>
    <col min="8706" max="8712" width="5.625" style="552"/>
    <col min="8713" max="8713" width="22" style="552" customWidth="1"/>
    <col min="8714" max="8715" width="18.625" style="552" customWidth="1"/>
    <col min="8716" max="8718" width="15.625" style="552" customWidth="1"/>
    <col min="8719" max="8719" width="10.875" style="552" customWidth="1"/>
    <col min="8720" max="8961" width="9" style="552" customWidth="1"/>
    <col min="8962" max="8968" width="5.625" style="552"/>
    <col min="8969" max="8969" width="22" style="552" customWidth="1"/>
    <col min="8970" max="8971" width="18.625" style="552" customWidth="1"/>
    <col min="8972" max="8974" width="15.625" style="552" customWidth="1"/>
    <col min="8975" max="8975" width="10.875" style="552" customWidth="1"/>
    <col min="8976" max="9217" width="9" style="552" customWidth="1"/>
    <col min="9218" max="9224" width="5.625" style="552"/>
    <col min="9225" max="9225" width="22" style="552" customWidth="1"/>
    <col min="9226" max="9227" width="18.625" style="552" customWidth="1"/>
    <col min="9228" max="9230" width="15.625" style="552" customWidth="1"/>
    <col min="9231" max="9231" width="10.875" style="552" customWidth="1"/>
    <col min="9232" max="9473" width="9" style="552" customWidth="1"/>
    <col min="9474" max="9480" width="5.625" style="552"/>
    <col min="9481" max="9481" width="22" style="552" customWidth="1"/>
    <col min="9482" max="9483" width="18.625" style="552" customWidth="1"/>
    <col min="9484" max="9486" width="15.625" style="552" customWidth="1"/>
    <col min="9487" max="9487" width="10.875" style="552" customWidth="1"/>
    <col min="9488" max="9729" width="9" style="552" customWidth="1"/>
    <col min="9730" max="9736" width="5.625" style="552"/>
    <col min="9737" max="9737" width="22" style="552" customWidth="1"/>
    <col min="9738" max="9739" width="18.625" style="552" customWidth="1"/>
    <col min="9740" max="9742" width="15.625" style="552" customWidth="1"/>
    <col min="9743" max="9743" width="10.875" style="552" customWidth="1"/>
    <col min="9744" max="9985" width="9" style="552" customWidth="1"/>
    <col min="9986" max="9992" width="5.625" style="552"/>
    <col min="9993" max="9993" width="22" style="552" customWidth="1"/>
    <col min="9994" max="9995" width="18.625" style="552" customWidth="1"/>
    <col min="9996" max="9998" width="15.625" style="552" customWidth="1"/>
    <col min="9999" max="9999" width="10.875" style="552" customWidth="1"/>
    <col min="10000" max="10241" width="9" style="552" customWidth="1"/>
    <col min="10242" max="10248" width="5.625" style="552"/>
    <col min="10249" max="10249" width="22" style="552" customWidth="1"/>
    <col min="10250" max="10251" width="18.625" style="552" customWidth="1"/>
    <col min="10252" max="10254" width="15.625" style="552" customWidth="1"/>
    <col min="10255" max="10255" width="10.875" style="552" customWidth="1"/>
    <col min="10256" max="10497" width="9" style="552" customWidth="1"/>
    <col min="10498" max="10504" width="5.625" style="552"/>
    <col min="10505" max="10505" width="22" style="552" customWidth="1"/>
    <col min="10506" max="10507" width="18.625" style="552" customWidth="1"/>
    <col min="10508" max="10510" width="15.625" style="552" customWidth="1"/>
    <col min="10511" max="10511" width="10.875" style="552" customWidth="1"/>
    <col min="10512" max="10753" width="9" style="552" customWidth="1"/>
    <col min="10754" max="10760" width="5.625" style="552"/>
    <col min="10761" max="10761" width="22" style="552" customWidth="1"/>
    <col min="10762" max="10763" width="18.625" style="552" customWidth="1"/>
    <col min="10764" max="10766" width="15.625" style="552" customWidth="1"/>
    <col min="10767" max="10767" width="10.875" style="552" customWidth="1"/>
    <col min="10768" max="11009" width="9" style="552" customWidth="1"/>
    <col min="11010" max="11016" width="5.625" style="552"/>
    <col min="11017" max="11017" width="22" style="552" customWidth="1"/>
    <col min="11018" max="11019" width="18.625" style="552" customWidth="1"/>
    <col min="11020" max="11022" width="15.625" style="552" customWidth="1"/>
    <col min="11023" max="11023" width="10.875" style="552" customWidth="1"/>
    <col min="11024" max="11265" width="9" style="552" customWidth="1"/>
    <col min="11266" max="11272" width="5.625" style="552"/>
    <col min="11273" max="11273" width="22" style="552" customWidth="1"/>
    <col min="11274" max="11275" width="18.625" style="552" customWidth="1"/>
    <col min="11276" max="11278" width="15.625" style="552" customWidth="1"/>
    <col min="11279" max="11279" width="10.875" style="552" customWidth="1"/>
    <col min="11280" max="11521" width="9" style="552" customWidth="1"/>
    <col min="11522" max="11528" width="5.625" style="552"/>
    <col min="11529" max="11529" width="22" style="552" customWidth="1"/>
    <col min="11530" max="11531" width="18.625" style="552" customWidth="1"/>
    <col min="11532" max="11534" width="15.625" style="552" customWidth="1"/>
    <col min="11535" max="11535" width="10.875" style="552" customWidth="1"/>
    <col min="11536" max="11777" width="9" style="552" customWidth="1"/>
    <col min="11778" max="11784" width="5.625" style="552"/>
    <col min="11785" max="11785" width="22" style="552" customWidth="1"/>
    <col min="11786" max="11787" width="18.625" style="552" customWidth="1"/>
    <col min="11788" max="11790" width="15.625" style="552" customWidth="1"/>
    <col min="11791" max="11791" width="10.875" style="552" customWidth="1"/>
    <col min="11792" max="12033" width="9" style="552" customWidth="1"/>
    <col min="12034" max="12040" width="5.625" style="552"/>
    <col min="12041" max="12041" width="22" style="552" customWidth="1"/>
    <col min="12042" max="12043" width="18.625" style="552" customWidth="1"/>
    <col min="12044" max="12046" width="15.625" style="552" customWidth="1"/>
    <col min="12047" max="12047" width="10.875" style="552" customWidth="1"/>
    <col min="12048" max="12289" width="9" style="552" customWidth="1"/>
    <col min="12290" max="12296" width="5.625" style="552"/>
    <col min="12297" max="12297" width="22" style="552" customWidth="1"/>
    <col min="12298" max="12299" width="18.625" style="552" customWidth="1"/>
    <col min="12300" max="12302" width="15.625" style="552" customWidth="1"/>
    <col min="12303" max="12303" width="10.875" style="552" customWidth="1"/>
    <col min="12304" max="12545" width="9" style="552" customWidth="1"/>
    <col min="12546" max="12552" width="5.625" style="552"/>
    <col min="12553" max="12553" width="22" style="552" customWidth="1"/>
    <col min="12554" max="12555" width="18.625" style="552" customWidth="1"/>
    <col min="12556" max="12558" width="15.625" style="552" customWidth="1"/>
    <col min="12559" max="12559" width="10.875" style="552" customWidth="1"/>
    <col min="12560" max="12801" width="9" style="552" customWidth="1"/>
    <col min="12802" max="12808" width="5.625" style="552"/>
    <col min="12809" max="12809" width="22" style="552" customWidth="1"/>
    <col min="12810" max="12811" width="18.625" style="552" customWidth="1"/>
    <col min="12812" max="12814" width="15.625" style="552" customWidth="1"/>
    <col min="12815" max="12815" width="10.875" style="552" customWidth="1"/>
    <col min="12816" max="13057" width="9" style="552" customWidth="1"/>
    <col min="13058" max="13064" width="5.625" style="552"/>
    <col min="13065" max="13065" width="22" style="552" customWidth="1"/>
    <col min="13066" max="13067" width="18.625" style="552" customWidth="1"/>
    <col min="13068" max="13070" width="15.625" style="552" customWidth="1"/>
    <col min="13071" max="13071" width="10.875" style="552" customWidth="1"/>
    <col min="13072" max="13313" width="9" style="552" customWidth="1"/>
    <col min="13314" max="13320" width="5.625" style="552"/>
    <col min="13321" max="13321" width="22" style="552" customWidth="1"/>
    <col min="13322" max="13323" width="18.625" style="552" customWidth="1"/>
    <col min="13324" max="13326" width="15.625" style="552" customWidth="1"/>
    <col min="13327" max="13327" width="10.875" style="552" customWidth="1"/>
    <col min="13328" max="13569" width="9" style="552" customWidth="1"/>
    <col min="13570" max="13576" width="5.625" style="552"/>
    <col min="13577" max="13577" width="22" style="552" customWidth="1"/>
    <col min="13578" max="13579" width="18.625" style="552" customWidth="1"/>
    <col min="13580" max="13582" width="15.625" style="552" customWidth="1"/>
    <col min="13583" max="13583" width="10.875" style="552" customWidth="1"/>
    <col min="13584" max="13825" width="9" style="552" customWidth="1"/>
    <col min="13826" max="13832" width="5.625" style="552"/>
    <col min="13833" max="13833" width="22" style="552" customWidth="1"/>
    <col min="13834" max="13835" width="18.625" style="552" customWidth="1"/>
    <col min="13836" max="13838" width="15.625" style="552" customWidth="1"/>
    <col min="13839" max="13839" width="10.875" style="552" customWidth="1"/>
    <col min="13840" max="14081" width="9" style="552" customWidth="1"/>
    <col min="14082" max="14088" width="5.625" style="552"/>
    <col min="14089" max="14089" width="22" style="552" customWidth="1"/>
    <col min="14090" max="14091" width="18.625" style="552" customWidth="1"/>
    <col min="14092" max="14094" width="15.625" style="552" customWidth="1"/>
    <col min="14095" max="14095" width="10.875" style="552" customWidth="1"/>
    <col min="14096" max="14337" width="9" style="552" customWidth="1"/>
    <col min="14338" max="14344" width="5.625" style="552"/>
    <col min="14345" max="14345" width="22" style="552" customWidth="1"/>
    <col min="14346" max="14347" width="18.625" style="552" customWidth="1"/>
    <col min="14348" max="14350" width="15.625" style="552" customWidth="1"/>
    <col min="14351" max="14351" width="10.875" style="552" customWidth="1"/>
    <col min="14352" max="14593" width="9" style="552" customWidth="1"/>
    <col min="14594" max="14600" width="5.625" style="552"/>
    <col min="14601" max="14601" width="22" style="552" customWidth="1"/>
    <col min="14602" max="14603" width="18.625" style="552" customWidth="1"/>
    <col min="14604" max="14606" width="15.625" style="552" customWidth="1"/>
    <col min="14607" max="14607" width="10.875" style="552" customWidth="1"/>
    <col min="14608" max="14849" width="9" style="552" customWidth="1"/>
    <col min="14850" max="14856" width="5.625" style="552"/>
    <col min="14857" max="14857" width="22" style="552" customWidth="1"/>
    <col min="14858" max="14859" width="18.625" style="552" customWidth="1"/>
    <col min="14860" max="14862" width="15.625" style="552" customWidth="1"/>
    <col min="14863" max="14863" width="10.875" style="552" customWidth="1"/>
    <col min="14864" max="15105" width="9" style="552" customWidth="1"/>
    <col min="15106" max="15112" width="5.625" style="552"/>
    <col min="15113" max="15113" width="22" style="552" customWidth="1"/>
    <col min="15114" max="15115" width="18.625" style="552" customWidth="1"/>
    <col min="15116" max="15118" width="15.625" style="552" customWidth="1"/>
    <col min="15119" max="15119" width="10.875" style="552" customWidth="1"/>
    <col min="15120" max="15361" width="9" style="552" customWidth="1"/>
    <col min="15362" max="15368" width="5.625" style="552"/>
    <col min="15369" max="15369" width="22" style="552" customWidth="1"/>
    <col min="15370" max="15371" width="18.625" style="552" customWidth="1"/>
    <col min="15372" max="15374" width="15.625" style="552" customWidth="1"/>
    <col min="15375" max="15375" width="10.875" style="552" customWidth="1"/>
    <col min="15376" max="15617" width="9" style="552" customWidth="1"/>
    <col min="15618" max="15624" width="5.625" style="552"/>
    <col min="15625" max="15625" width="22" style="552" customWidth="1"/>
    <col min="15626" max="15627" width="18.625" style="552" customWidth="1"/>
    <col min="15628" max="15630" width="15.625" style="552" customWidth="1"/>
    <col min="15631" max="15631" width="10.875" style="552" customWidth="1"/>
    <col min="15632" max="15873" width="9" style="552" customWidth="1"/>
    <col min="15874" max="15880" width="5.625" style="552"/>
    <col min="15881" max="15881" width="22" style="552" customWidth="1"/>
    <col min="15882" max="15883" width="18.625" style="552" customWidth="1"/>
    <col min="15884" max="15886" width="15.625" style="552" customWidth="1"/>
    <col min="15887" max="15887" width="10.875" style="552" customWidth="1"/>
    <col min="15888" max="16129" width="9" style="552" customWidth="1"/>
    <col min="16130" max="16136" width="5.625" style="552"/>
    <col min="16137" max="16137" width="22" style="552" customWidth="1"/>
    <col min="16138" max="16139" width="18.625" style="552" customWidth="1"/>
    <col min="16140" max="16142" width="15.625" style="552" customWidth="1"/>
    <col min="16143" max="16143" width="10.875" style="552" customWidth="1"/>
    <col min="16144" max="16384" width="9" style="552" customWidth="1"/>
  </cols>
  <sheetData>
    <row r="1" spans="1:17" ht="30.75" customHeight="1">
      <c r="A1" s="2144" t="s">
        <v>825</v>
      </c>
      <c r="B1" s="2144"/>
      <c r="C1" s="2144"/>
      <c r="D1" s="2144"/>
      <c r="E1" s="2144"/>
      <c r="F1" s="2144"/>
    </row>
    <row r="2" spans="1:17" ht="30.75" customHeight="1">
      <c r="A2" s="553"/>
      <c r="B2" s="553"/>
    </row>
    <row r="3" spans="1:17" ht="30.75" customHeight="1" thickBot="1">
      <c r="A3" s="554"/>
      <c r="C3" s="555" t="s">
        <v>864</v>
      </c>
      <c r="E3" s="556" t="s">
        <v>846</v>
      </c>
    </row>
    <row r="4" spans="1:17" ht="30.75" customHeight="1">
      <c r="A4" s="554"/>
      <c r="B4" s="557"/>
      <c r="C4" s="558" t="s">
        <v>847</v>
      </c>
      <c r="D4" s="559" t="s">
        <v>848</v>
      </c>
      <c r="E4" s="560" t="s">
        <v>849</v>
      </c>
    </row>
    <row r="5" spans="1:17" ht="30.75" customHeight="1" thickBot="1">
      <c r="A5" s="554"/>
      <c r="B5" s="561"/>
      <c r="C5" s="562"/>
      <c r="D5" s="563"/>
      <c r="E5" s="564"/>
    </row>
    <row r="6" spans="1:17" ht="30.75" customHeight="1">
      <c r="A6" s="554"/>
    </row>
    <row r="7" spans="1:17" ht="30.75" customHeight="1">
      <c r="A7" s="554"/>
      <c r="B7" s="565"/>
    </row>
    <row r="8" spans="1:17" ht="19.5" customHeight="1" thickBot="1">
      <c r="A8" s="566"/>
      <c r="E8" s="567"/>
      <c r="L8" s="567"/>
      <c r="M8" s="567"/>
      <c r="N8" s="569" t="s">
        <v>865</v>
      </c>
      <c r="O8" s="604"/>
      <c r="Q8" s="569" t="s">
        <v>850</v>
      </c>
    </row>
    <row r="9" spans="1:17" ht="20.100000000000001" customHeight="1">
      <c r="A9" s="2145" t="s">
        <v>796</v>
      </c>
      <c r="B9" s="2147" t="s">
        <v>797</v>
      </c>
      <c r="C9" s="2149" t="s">
        <v>798</v>
      </c>
      <c r="D9" s="2149" t="s">
        <v>1065</v>
      </c>
      <c r="E9" s="2151" t="s">
        <v>799</v>
      </c>
      <c r="F9" s="2160"/>
      <c r="G9" s="2160"/>
      <c r="H9" s="2160"/>
      <c r="I9" s="2160"/>
      <c r="J9" s="2160"/>
      <c r="K9" s="2160"/>
      <c r="L9" s="2160"/>
      <c r="M9" s="2160"/>
      <c r="N9" s="2160"/>
      <c r="O9" s="2153" t="s">
        <v>851</v>
      </c>
      <c r="P9" s="2154"/>
      <c r="Q9" s="2155"/>
    </row>
    <row r="10" spans="1:17" ht="24.75" customHeight="1" thickBot="1">
      <c r="A10" s="2146"/>
      <c r="B10" s="2148"/>
      <c r="C10" s="2150"/>
      <c r="D10" s="2150"/>
      <c r="E10" s="2152"/>
      <c r="F10" s="2156" t="s">
        <v>852</v>
      </c>
      <c r="G10" s="2157"/>
      <c r="H10" s="2157"/>
      <c r="I10" s="2157" t="s">
        <v>853</v>
      </c>
      <c r="J10" s="2157"/>
      <c r="K10" s="2157"/>
      <c r="L10" s="2158" t="s">
        <v>854</v>
      </c>
      <c r="M10" s="2158"/>
      <c r="N10" s="2159"/>
      <c r="O10" s="570" t="s">
        <v>855</v>
      </c>
      <c r="P10" s="571" t="s">
        <v>856</v>
      </c>
      <c r="Q10" s="572" t="s">
        <v>857</v>
      </c>
    </row>
    <row r="11" spans="1:17" ht="24.95" customHeight="1" thickTop="1">
      <c r="A11" s="2161" t="s">
        <v>800</v>
      </c>
      <c r="B11" s="573"/>
      <c r="C11" s="574"/>
      <c r="D11" s="574"/>
      <c r="E11" s="574"/>
      <c r="F11" s="2164">
        <f>IFERROR(E11*(O11/(O11+P11+Q11)),0)</f>
        <v>0</v>
      </c>
      <c r="G11" s="2165"/>
      <c r="H11" s="2165"/>
      <c r="I11" s="2165">
        <f>IFERROR(E11*(P11/(O11+P11+Q11)),0)</f>
        <v>0</v>
      </c>
      <c r="J11" s="2165"/>
      <c r="K11" s="2165"/>
      <c r="L11" s="2165">
        <f>IFERROR(E11*(Q11/(O11+P11+Q11)),0)</f>
        <v>0</v>
      </c>
      <c r="M11" s="2165"/>
      <c r="N11" s="2166"/>
      <c r="O11" s="575"/>
      <c r="P11" s="576"/>
      <c r="Q11" s="577"/>
    </row>
    <row r="12" spans="1:17" ht="24.95" customHeight="1">
      <c r="A12" s="2162"/>
      <c r="B12" s="578"/>
      <c r="C12" s="579"/>
      <c r="D12" s="579"/>
      <c r="E12" s="579"/>
      <c r="F12" s="2167">
        <f t="shared" ref="F12:F50" si="0">IFERROR(E12*(O12/(O12+P12+Q12)),0)</f>
        <v>0</v>
      </c>
      <c r="G12" s="2168"/>
      <c r="H12" s="2168"/>
      <c r="I12" s="2168">
        <f t="shared" ref="I12:I50" si="1">IFERROR(E12*(P12/(O12+P12+Q12)),0)</f>
        <v>0</v>
      </c>
      <c r="J12" s="2168"/>
      <c r="K12" s="2168"/>
      <c r="L12" s="2168">
        <f t="shared" ref="L12:L50" si="2">IFERROR(E12*(Q12/(O12+P12+Q12)),0)</f>
        <v>0</v>
      </c>
      <c r="M12" s="2168"/>
      <c r="N12" s="2169"/>
      <c r="O12" s="580"/>
      <c r="P12" s="581"/>
      <c r="Q12" s="582"/>
    </row>
    <row r="13" spans="1:17" ht="24.95" customHeight="1">
      <c r="A13" s="2162"/>
      <c r="B13" s="578"/>
      <c r="C13" s="579"/>
      <c r="D13" s="579"/>
      <c r="E13" s="579"/>
      <c r="F13" s="2167">
        <f t="shared" si="0"/>
        <v>0</v>
      </c>
      <c r="G13" s="2168"/>
      <c r="H13" s="2168"/>
      <c r="I13" s="2168">
        <f t="shared" si="1"/>
        <v>0</v>
      </c>
      <c r="J13" s="2168"/>
      <c r="K13" s="2168"/>
      <c r="L13" s="2168">
        <f t="shared" si="2"/>
        <v>0</v>
      </c>
      <c r="M13" s="2168"/>
      <c r="N13" s="2169"/>
      <c r="O13" s="580"/>
      <c r="P13" s="581"/>
      <c r="Q13" s="582"/>
    </row>
    <row r="14" spans="1:17" ht="24.95" customHeight="1">
      <c r="A14" s="2162"/>
      <c r="B14" s="578"/>
      <c r="C14" s="579"/>
      <c r="D14" s="579"/>
      <c r="E14" s="579"/>
      <c r="F14" s="2167">
        <f t="shared" si="0"/>
        <v>0</v>
      </c>
      <c r="G14" s="2168"/>
      <c r="H14" s="2168"/>
      <c r="I14" s="2168">
        <f t="shared" si="1"/>
        <v>0</v>
      </c>
      <c r="J14" s="2168"/>
      <c r="K14" s="2168"/>
      <c r="L14" s="2168">
        <f t="shared" si="2"/>
        <v>0</v>
      </c>
      <c r="M14" s="2168"/>
      <c r="N14" s="2169"/>
      <c r="O14" s="580"/>
      <c r="P14" s="581"/>
      <c r="Q14" s="582"/>
    </row>
    <row r="15" spans="1:17" ht="24.95" customHeight="1">
      <c r="A15" s="2162"/>
      <c r="B15" s="578"/>
      <c r="C15" s="579"/>
      <c r="D15" s="579"/>
      <c r="E15" s="583"/>
      <c r="F15" s="2167">
        <f t="shared" si="0"/>
        <v>0</v>
      </c>
      <c r="G15" s="2168"/>
      <c r="H15" s="2168"/>
      <c r="I15" s="2168">
        <f t="shared" si="1"/>
        <v>0</v>
      </c>
      <c r="J15" s="2168"/>
      <c r="K15" s="2168"/>
      <c r="L15" s="2168">
        <f t="shared" si="2"/>
        <v>0</v>
      </c>
      <c r="M15" s="2168"/>
      <c r="N15" s="2169"/>
      <c r="O15" s="584"/>
      <c r="P15" s="581"/>
      <c r="Q15" s="582"/>
    </row>
    <row r="16" spans="1:17" ht="24.95" customHeight="1">
      <c r="A16" s="2162"/>
      <c r="B16" s="578"/>
      <c r="C16" s="579"/>
      <c r="D16" s="579"/>
      <c r="E16" s="579"/>
      <c r="F16" s="2167">
        <f t="shared" si="0"/>
        <v>0</v>
      </c>
      <c r="G16" s="2168"/>
      <c r="H16" s="2168"/>
      <c r="I16" s="2168">
        <f t="shared" si="1"/>
        <v>0</v>
      </c>
      <c r="J16" s="2168"/>
      <c r="K16" s="2168"/>
      <c r="L16" s="2168">
        <f t="shared" si="2"/>
        <v>0</v>
      </c>
      <c r="M16" s="2168"/>
      <c r="N16" s="2169"/>
      <c r="O16" s="584"/>
      <c r="P16" s="581"/>
      <c r="Q16" s="582"/>
    </row>
    <row r="17" spans="1:17" ht="24.95" customHeight="1">
      <c r="A17" s="2162"/>
      <c r="B17" s="578"/>
      <c r="C17" s="579"/>
      <c r="D17" s="579"/>
      <c r="E17" s="579"/>
      <c r="F17" s="2167">
        <f t="shared" si="0"/>
        <v>0</v>
      </c>
      <c r="G17" s="2168"/>
      <c r="H17" s="2168"/>
      <c r="I17" s="2168">
        <f t="shared" si="1"/>
        <v>0</v>
      </c>
      <c r="J17" s="2168"/>
      <c r="K17" s="2168"/>
      <c r="L17" s="2168">
        <f t="shared" si="2"/>
        <v>0</v>
      </c>
      <c r="M17" s="2168"/>
      <c r="N17" s="2169"/>
      <c r="O17" s="580"/>
      <c r="P17" s="581"/>
      <c r="Q17" s="582"/>
    </row>
    <row r="18" spans="1:17" ht="24.95" customHeight="1">
      <c r="A18" s="2162"/>
      <c r="B18" s="578"/>
      <c r="C18" s="579"/>
      <c r="D18" s="579"/>
      <c r="E18" s="579"/>
      <c r="F18" s="2167">
        <f t="shared" si="0"/>
        <v>0</v>
      </c>
      <c r="G18" s="2168"/>
      <c r="H18" s="2168"/>
      <c r="I18" s="2168">
        <f t="shared" si="1"/>
        <v>0</v>
      </c>
      <c r="J18" s="2168"/>
      <c r="K18" s="2168"/>
      <c r="L18" s="2168">
        <f t="shared" si="2"/>
        <v>0</v>
      </c>
      <c r="M18" s="2168"/>
      <c r="N18" s="2169"/>
      <c r="O18" s="580"/>
      <c r="P18" s="581"/>
      <c r="Q18" s="582"/>
    </row>
    <row r="19" spans="1:17" ht="24.95" customHeight="1">
      <c r="A19" s="2162"/>
      <c r="B19" s="578"/>
      <c r="C19" s="579"/>
      <c r="D19" s="579"/>
      <c r="E19" s="579"/>
      <c r="F19" s="2167">
        <f t="shared" si="0"/>
        <v>0</v>
      </c>
      <c r="G19" s="2168"/>
      <c r="H19" s="2168"/>
      <c r="I19" s="2168">
        <f t="shared" si="1"/>
        <v>0</v>
      </c>
      <c r="J19" s="2168"/>
      <c r="K19" s="2168"/>
      <c r="L19" s="2168">
        <f t="shared" si="2"/>
        <v>0</v>
      </c>
      <c r="M19" s="2168"/>
      <c r="N19" s="2169"/>
      <c r="O19" s="580"/>
      <c r="P19" s="581"/>
      <c r="Q19" s="582"/>
    </row>
    <row r="20" spans="1:17" ht="24.95" customHeight="1">
      <c r="A20" s="2162"/>
      <c r="B20" s="578"/>
      <c r="C20" s="579"/>
      <c r="D20" s="579"/>
      <c r="E20" s="579"/>
      <c r="F20" s="2167">
        <f t="shared" si="0"/>
        <v>0</v>
      </c>
      <c r="G20" s="2168"/>
      <c r="H20" s="2168"/>
      <c r="I20" s="2168">
        <f t="shared" si="1"/>
        <v>0</v>
      </c>
      <c r="J20" s="2168"/>
      <c r="K20" s="2168"/>
      <c r="L20" s="2168">
        <f t="shared" si="2"/>
        <v>0</v>
      </c>
      <c r="M20" s="2168"/>
      <c r="N20" s="2169"/>
      <c r="O20" s="580"/>
      <c r="P20" s="581"/>
      <c r="Q20" s="582"/>
    </row>
    <row r="21" spans="1:17" ht="24.95" customHeight="1">
      <c r="A21" s="2162"/>
      <c r="B21" s="578"/>
      <c r="C21" s="579"/>
      <c r="D21" s="579"/>
      <c r="E21" s="579"/>
      <c r="F21" s="2167">
        <f t="shared" si="0"/>
        <v>0</v>
      </c>
      <c r="G21" s="2168"/>
      <c r="H21" s="2168"/>
      <c r="I21" s="2168">
        <f t="shared" si="1"/>
        <v>0</v>
      </c>
      <c r="J21" s="2168"/>
      <c r="K21" s="2168"/>
      <c r="L21" s="2168">
        <f t="shared" si="2"/>
        <v>0</v>
      </c>
      <c r="M21" s="2168"/>
      <c r="N21" s="2169"/>
      <c r="O21" s="580"/>
      <c r="P21" s="581"/>
      <c r="Q21" s="582"/>
    </row>
    <row r="22" spans="1:17" ht="24.95" customHeight="1">
      <c r="A22" s="2162"/>
      <c r="B22" s="578"/>
      <c r="C22" s="579"/>
      <c r="D22" s="579"/>
      <c r="E22" s="579"/>
      <c r="F22" s="2167">
        <f t="shared" si="0"/>
        <v>0</v>
      </c>
      <c r="G22" s="2168"/>
      <c r="H22" s="2168"/>
      <c r="I22" s="2168">
        <f t="shared" si="1"/>
        <v>0</v>
      </c>
      <c r="J22" s="2168"/>
      <c r="K22" s="2168"/>
      <c r="L22" s="2168">
        <f t="shared" si="2"/>
        <v>0</v>
      </c>
      <c r="M22" s="2168"/>
      <c r="N22" s="2169"/>
      <c r="O22" s="580"/>
      <c r="P22" s="581"/>
      <c r="Q22" s="582"/>
    </row>
    <row r="23" spans="1:17" ht="24.95" customHeight="1">
      <c r="A23" s="2162"/>
      <c r="B23" s="578"/>
      <c r="C23" s="579"/>
      <c r="D23" s="579"/>
      <c r="E23" s="579"/>
      <c r="F23" s="2167">
        <f t="shared" si="0"/>
        <v>0</v>
      </c>
      <c r="G23" s="2168"/>
      <c r="H23" s="2168"/>
      <c r="I23" s="2168">
        <f t="shared" si="1"/>
        <v>0</v>
      </c>
      <c r="J23" s="2168"/>
      <c r="K23" s="2168"/>
      <c r="L23" s="2168">
        <f t="shared" si="2"/>
        <v>0</v>
      </c>
      <c r="M23" s="2168"/>
      <c r="N23" s="2169"/>
      <c r="O23" s="580"/>
      <c r="P23" s="581"/>
      <c r="Q23" s="582"/>
    </row>
    <row r="24" spans="1:17" ht="24.95" customHeight="1">
      <c r="A24" s="2162"/>
      <c r="B24" s="578"/>
      <c r="C24" s="579"/>
      <c r="D24" s="579"/>
      <c r="E24" s="579"/>
      <c r="F24" s="2167">
        <f t="shared" si="0"/>
        <v>0</v>
      </c>
      <c r="G24" s="2168"/>
      <c r="H24" s="2168"/>
      <c r="I24" s="2168">
        <f t="shared" si="1"/>
        <v>0</v>
      </c>
      <c r="J24" s="2168"/>
      <c r="K24" s="2168"/>
      <c r="L24" s="2168">
        <f t="shared" si="2"/>
        <v>0</v>
      </c>
      <c r="M24" s="2168"/>
      <c r="N24" s="2169"/>
      <c r="O24" s="580"/>
      <c r="P24" s="581"/>
      <c r="Q24" s="582"/>
    </row>
    <row r="25" spans="1:17" ht="24.95" customHeight="1">
      <c r="A25" s="2162"/>
      <c r="B25" s="578"/>
      <c r="C25" s="579"/>
      <c r="D25" s="579"/>
      <c r="E25" s="579"/>
      <c r="F25" s="2167">
        <f t="shared" si="0"/>
        <v>0</v>
      </c>
      <c r="G25" s="2168"/>
      <c r="H25" s="2168"/>
      <c r="I25" s="2168">
        <f t="shared" si="1"/>
        <v>0</v>
      </c>
      <c r="J25" s="2168"/>
      <c r="K25" s="2168"/>
      <c r="L25" s="2168">
        <f t="shared" si="2"/>
        <v>0</v>
      </c>
      <c r="M25" s="2168"/>
      <c r="N25" s="2169"/>
      <c r="O25" s="580"/>
      <c r="P25" s="581"/>
      <c r="Q25" s="582"/>
    </row>
    <row r="26" spans="1:17" ht="24.95" customHeight="1">
      <c r="A26" s="2162"/>
      <c r="B26" s="578"/>
      <c r="C26" s="579"/>
      <c r="D26" s="579"/>
      <c r="E26" s="579"/>
      <c r="F26" s="2167">
        <f t="shared" si="0"/>
        <v>0</v>
      </c>
      <c r="G26" s="2168"/>
      <c r="H26" s="2168"/>
      <c r="I26" s="2168">
        <f t="shared" si="1"/>
        <v>0</v>
      </c>
      <c r="J26" s="2168"/>
      <c r="K26" s="2168"/>
      <c r="L26" s="2168">
        <f t="shared" si="2"/>
        <v>0</v>
      </c>
      <c r="M26" s="2168"/>
      <c r="N26" s="2169"/>
      <c r="O26" s="580"/>
      <c r="P26" s="581"/>
      <c r="Q26" s="582"/>
    </row>
    <row r="27" spans="1:17" ht="24.95" customHeight="1">
      <c r="A27" s="2162"/>
      <c r="B27" s="578"/>
      <c r="C27" s="579"/>
      <c r="D27" s="579"/>
      <c r="E27" s="579"/>
      <c r="F27" s="2167">
        <f t="shared" si="0"/>
        <v>0</v>
      </c>
      <c r="G27" s="2168"/>
      <c r="H27" s="2168"/>
      <c r="I27" s="2168">
        <f t="shared" si="1"/>
        <v>0</v>
      </c>
      <c r="J27" s="2168"/>
      <c r="K27" s="2168"/>
      <c r="L27" s="2168">
        <f t="shared" si="2"/>
        <v>0</v>
      </c>
      <c r="M27" s="2168"/>
      <c r="N27" s="2169"/>
      <c r="O27" s="580"/>
      <c r="P27" s="581"/>
      <c r="Q27" s="582"/>
    </row>
    <row r="28" spans="1:17" ht="24.95" customHeight="1">
      <c r="A28" s="2162"/>
      <c r="B28" s="578"/>
      <c r="C28" s="579"/>
      <c r="D28" s="579"/>
      <c r="E28" s="579"/>
      <c r="F28" s="2167">
        <f t="shared" si="0"/>
        <v>0</v>
      </c>
      <c r="G28" s="2168"/>
      <c r="H28" s="2168"/>
      <c r="I28" s="2168">
        <f t="shared" si="1"/>
        <v>0</v>
      </c>
      <c r="J28" s="2168"/>
      <c r="K28" s="2168"/>
      <c r="L28" s="2168">
        <f t="shared" si="2"/>
        <v>0</v>
      </c>
      <c r="M28" s="2168"/>
      <c r="N28" s="2169"/>
      <c r="O28" s="580"/>
      <c r="P28" s="581"/>
      <c r="Q28" s="582"/>
    </row>
    <row r="29" spans="1:17" ht="24.95" customHeight="1">
      <c r="A29" s="2162"/>
      <c r="B29" s="578"/>
      <c r="C29" s="579"/>
      <c r="D29" s="579"/>
      <c r="E29" s="579"/>
      <c r="F29" s="2167">
        <f t="shared" si="0"/>
        <v>0</v>
      </c>
      <c r="G29" s="2168"/>
      <c r="H29" s="2168"/>
      <c r="I29" s="2168">
        <f t="shared" si="1"/>
        <v>0</v>
      </c>
      <c r="J29" s="2168"/>
      <c r="K29" s="2168"/>
      <c r="L29" s="2168">
        <f t="shared" si="2"/>
        <v>0</v>
      </c>
      <c r="M29" s="2168"/>
      <c r="N29" s="2169"/>
      <c r="O29" s="580"/>
      <c r="P29" s="581"/>
      <c r="Q29" s="582"/>
    </row>
    <row r="30" spans="1:17" ht="24.95" customHeight="1" thickBot="1">
      <c r="A30" s="2163"/>
      <c r="B30" s="585"/>
      <c r="C30" s="586"/>
      <c r="D30" s="586"/>
      <c r="E30" s="586"/>
      <c r="F30" s="2170">
        <f t="shared" si="0"/>
        <v>0</v>
      </c>
      <c r="G30" s="2171"/>
      <c r="H30" s="2171"/>
      <c r="I30" s="2171">
        <f t="shared" si="1"/>
        <v>0</v>
      </c>
      <c r="J30" s="2171"/>
      <c r="K30" s="2171"/>
      <c r="L30" s="2171">
        <f t="shared" si="2"/>
        <v>0</v>
      </c>
      <c r="M30" s="2171"/>
      <c r="N30" s="2172"/>
      <c r="O30" s="570"/>
      <c r="P30" s="571"/>
      <c r="Q30" s="572"/>
    </row>
    <row r="31" spans="1:17" ht="24.95" customHeight="1" thickTop="1">
      <c r="A31" s="2173" t="s">
        <v>801</v>
      </c>
      <c r="B31" s="587"/>
      <c r="C31" s="588"/>
      <c r="D31" s="588"/>
      <c r="E31" s="588"/>
      <c r="F31" s="2164">
        <f t="shared" si="0"/>
        <v>0</v>
      </c>
      <c r="G31" s="2165"/>
      <c r="H31" s="2165"/>
      <c r="I31" s="2165">
        <f t="shared" si="1"/>
        <v>0</v>
      </c>
      <c r="J31" s="2165"/>
      <c r="K31" s="2165"/>
      <c r="L31" s="2165">
        <f t="shared" si="2"/>
        <v>0</v>
      </c>
      <c r="M31" s="2165"/>
      <c r="N31" s="2166"/>
      <c r="O31" s="575"/>
      <c r="P31" s="576"/>
      <c r="Q31" s="577"/>
    </row>
    <row r="32" spans="1:17" ht="24.95" customHeight="1">
      <c r="A32" s="2173"/>
      <c r="B32" s="578"/>
      <c r="C32" s="579"/>
      <c r="D32" s="579"/>
      <c r="E32" s="579"/>
      <c r="F32" s="2167">
        <f t="shared" si="0"/>
        <v>0</v>
      </c>
      <c r="G32" s="2168"/>
      <c r="H32" s="2168"/>
      <c r="I32" s="2168">
        <f t="shared" si="1"/>
        <v>0</v>
      </c>
      <c r="J32" s="2168"/>
      <c r="K32" s="2168"/>
      <c r="L32" s="2168">
        <f t="shared" si="2"/>
        <v>0</v>
      </c>
      <c r="M32" s="2168"/>
      <c r="N32" s="2169"/>
      <c r="O32" s="580"/>
      <c r="P32" s="581"/>
      <c r="Q32" s="582"/>
    </row>
    <row r="33" spans="1:17" ht="24.95" customHeight="1">
      <c r="A33" s="2173"/>
      <c r="B33" s="578"/>
      <c r="C33" s="579"/>
      <c r="D33" s="579"/>
      <c r="E33" s="579"/>
      <c r="F33" s="2167">
        <f t="shared" si="0"/>
        <v>0</v>
      </c>
      <c r="G33" s="2168"/>
      <c r="H33" s="2168"/>
      <c r="I33" s="2168">
        <f t="shared" si="1"/>
        <v>0</v>
      </c>
      <c r="J33" s="2168"/>
      <c r="K33" s="2168"/>
      <c r="L33" s="2168">
        <f t="shared" si="2"/>
        <v>0</v>
      </c>
      <c r="M33" s="2168"/>
      <c r="N33" s="2169"/>
      <c r="O33" s="580"/>
      <c r="P33" s="581"/>
      <c r="Q33" s="582"/>
    </row>
    <row r="34" spans="1:17" ht="24.95" customHeight="1">
      <c r="A34" s="2173"/>
      <c r="B34" s="578"/>
      <c r="C34" s="579"/>
      <c r="D34" s="579"/>
      <c r="E34" s="579"/>
      <c r="F34" s="2167">
        <f t="shared" si="0"/>
        <v>0</v>
      </c>
      <c r="G34" s="2168"/>
      <c r="H34" s="2168"/>
      <c r="I34" s="2168">
        <f t="shared" si="1"/>
        <v>0</v>
      </c>
      <c r="J34" s="2168"/>
      <c r="K34" s="2168"/>
      <c r="L34" s="2168">
        <f t="shared" si="2"/>
        <v>0</v>
      </c>
      <c r="M34" s="2168"/>
      <c r="N34" s="2169"/>
      <c r="O34" s="580"/>
      <c r="P34" s="581"/>
      <c r="Q34" s="582"/>
    </row>
    <row r="35" spans="1:17" ht="24.95" customHeight="1">
      <c r="A35" s="2173"/>
      <c r="B35" s="578"/>
      <c r="C35" s="579"/>
      <c r="D35" s="579"/>
      <c r="E35" s="579"/>
      <c r="F35" s="2167">
        <f t="shared" si="0"/>
        <v>0</v>
      </c>
      <c r="G35" s="2168"/>
      <c r="H35" s="2168"/>
      <c r="I35" s="2168">
        <f t="shared" si="1"/>
        <v>0</v>
      </c>
      <c r="J35" s="2168"/>
      <c r="K35" s="2168"/>
      <c r="L35" s="2168">
        <f t="shared" si="2"/>
        <v>0</v>
      </c>
      <c r="M35" s="2168"/>
      <c r="N35" s="2169"/>
      <c r="O35" s="580"/>
      <c r="P35" s="581"/>
      <c r="Q35" s="582"/>
    </row>
    <row r="36" spans="1:17" ht="24.95" customHeight="1">
      <c r="A36" s="2173"/>
      <c r="B36" s="578"/>
      <c r="C36" s="579"/>
      <c r="D36" s="579"/>
      <c r="E36" s="579"/>
      <c r="F36" s="2167">
        <f t="shared" si="0"/>
        <v>0</v>
      </c>
      <c r="G36" s="2168"/>
      <c r="H36" s="2168"/>
      <c r="I36" s="2168">
        <f t="shared" si="1"/>
        <v>0</v>
      </c>
      <c r="J36" s="2168"/>
      <c r="K36" s="2168"/>
      <c r="L36" s="2168">
        <f t="shared" si="2"/>
        <v>0</v>
      </c>
      <c r="M36" s="2168"/>
      <c r="N36" s="2169"/>
      <c r="O36" s="580"/>
      <c r="P36" s="581"/>
      <c r="Q36" s="582"/>
    </row>
    <row r="37" spans="1:17" ht="24.95" customHeight="1">
      <c r="A37" s="2173"/>
      <c r="B37" s="578"/>
      <c r="C37" s="579"/>
      <c r="D37" s="579"/>
      <c r="E37" s="579"/>
      <c r="F37" s="2167">
        <f t="shared" si="0"/>
        <v>0</v>
      </c>
      <c r="G37" s="2168"/>
      <c r="H37" s="2168"/>
      <c r="I37" s="2168">
        <f t="shared" si="1"/>
        <v>0</v>
      </c>
      <c r="J37" s="2168"/>
      <c r="K37" s="2168"/>
      <c r="L37" s="2168">
        <f t="shared" si="2"/>
        <v>0</v>
      </c>
      <c r="M37" s="2168"/>
      <c r="N37" s="2169"/>
      <c r="O37" s="580"/>
      <c r="P37" s="581"/>
      <c r="Q37" s="582"/>
    </row>
    <row r="38" spans="1:17" ht="24.95" customHeight="1">
      <c r="A38" s="2173"/>
      <c r="B38" s="578"/>
      <c r="C38" s="579"/>
      <c r="D38" s="579"/>
      <c r="E38" s="579"/>
      <c r="F38" s="2167">
        <f t="shared" si="0"/>
        <v>0</v>
      </c>
      <c r="G38" s="2168"/>
      <c r="H38" s="2168"/>
      <c r="I38" s="2168">
        <f t="shared" si="1"/>
        <v>0</v>
      </c>
      <c r="J38" s="2168"/>
      <c r="K38" s="2168"/>
      <c r="L38" s="2168">
        <f t="shared" si="2"/>
        <v>0</v>
      </c>
      <c r="M38" s="2168"/>
      <c r="N38" s="2169"/>
      <c r="O38" s="580"/>
      <c r="P38" s="581"/>
      <c r="Q38" s="582"/>
    </row>
    <row r="39" spans="1:17" ht="24.95" customHeight="1">
      <c r="A39" s="2173"/>
      <c r="B39" s="578"/>
      <c r="C39" s="579"/>
      <c r="D39" s="579"/>
      <c r="E39" s="579"/>
      <c r="F39" s="2167">
        <f t="shared" si="0"/>
        <v>0</v>
      </c>
      <c r="G39" s="2168"/>
      <c r="H39" s="2168"/>
      <c r="I39" s="2168">
        <f t="shared" si="1"/>
        <v>0</v>
      </c>
      <c r="J39" s="2168"/>
      <c r="K39" s="2168"/>
      <c r="L39" s="2168">
        <f t="shared" si="2"/>
        <v>0</v>
      </c>
      <c r="M39" s="2168"/>
      <c r="N39" s="2169"/>
      <c r="O39" s="580"/>
      <c r="P39" s="581"/>
      <c r="Q39" s="582"/>
    </row>
    <row r="40" spans="1:17" ht="24.95" customHeight="1">
      <c r="A40" s="2173"/>
      <c r="B40" s="578"/>
      <c r="C40" s="579"/>
      <c r="D40" s="579"/>
      <c r="E40" s="579"/>
      <c r="F40" s="2167">
        <f t="shared" si="0"/>
        <v>0</v>
      </c>
      <c r="G40" s="2168"/>
      <c r="H40" s="2168"/>
      <c r="I40" s="2168">
        <f t="shared" si="1"/>
        <v>0</v>
      </c>
      <c r="J40" s="2168"/>
      <c r="K40" s="2168"/>
      <c r="L40" s="2168">
        <f t="shared" si="2"/>
        <v>0</v>
      </c>
      <c r="M40" s="2168"/>
      <c r="N40" s="2169"/>
      <c r="O40" s="580"/>
      <c r="P40" s="581"/>
      <c r="Q40" s="582"/>
    </row>
    <row r="41" spans="1:17" ht="24.75" customHeight="1">
      <c r="A41" s="2173"/>
      <c r="B41" s="578"/>
      <c r="C41" s="579"/>
      <c r="D41" s="579"/>
      <c r="E41" s="579"/>
      <c r="F41" s="2167">
        <f t="shared" si="0"/>
        <v>0</v>
      </c>
      <c r="G41" s="2168"/>
      <c r="H41" s="2168"/>
      <c r="I41" s="2168">
        <f t="shared" si="1"/>
        <v>0</v>
      </c>
      <c r="J41" s="2168"/>
      <c r="K41" s="2168"/>
      <c r="L41" s="2168">
        <f t="shared" si="2"/>
        <v>0</v>
      </c>
      <c r="M41" s="2168"/>
      <c r="N41" s="2169"/>
      <c r="O41" s="580"/>
      <c r="P41" s="581"/>
      <c r="Q41" s="582"/>
    </row>
    <row r="42" spans="1:17" ht="24.95" customHeight="1">
      <c r="A42" s="2173"/>
      <c r="B42" s="578"/>
      <c r="C42" s="579"/>
      <c r="D42" s="579"/>
      <c r="E42" s="579"/>
      <c r="F42" s="2167">
        <f t="shared" si="0"/>
        <v>0</v>
      </c>
      <c r="G42" s="2168"/>
      <c r="H42" s="2168"/>
      <c r="I42" s="2168">
        <f t="shared" si="1"/>
        <v>0</v>
      </c>
      <c r="J42" s="2168"/>
      <c r="K42" s="2168"/>
      <c r="L42" s="2168">
        <f t="shared" si="2"/>
        <v>0</v>
      </c>
      <c r="M42" s="2168"/>
      <c r="N42" s="2169"/>
      <c r="O42" s="580"/>
      <c r="P42" s="581"/>
      <c r="Q42" s="582"/>
    </row>
    <row r="43" spans="1:17" ht="24.95" customHeight="1">
      <c r="A43" s="2173"/>
      <c r="B43" s="578"/>
      <c r="C43" s="579"/>
      <c r="D43" s="579"/>
      <c r="E43" s="579"/>
      <c r="F43" s="2167">
        <f t="shared" si="0"/>
        <v>0</v>
      </c>
      <c r="G43" s="2168"/>
      <c r="H43" s="2168"/>
      <c r="I43" s="2168">
        <f t="shared" si="1"/>
        <v>0</v>
      </c>
      <c r="J43" s="2168"/>
      <c r="K43" s="2168"/>
      <c r="L43" s="2168">
        <f t="shared" si="2"/>
        <v>0</v>
      </c>
      <c r="M43" s="2168"/>
      <c r="N43" s="2169"/>
      <c r="O43" s="580"/>
      <c r="P43" s="581"/>
      <c r="Q43" s="582"/>
    </row>
    <row r="44" spans="1:17" ht="24.95" customHeight="1">
      <c r="A44" s="2173"/>
      <c r="B44" s="578"/>
      <c r="C44" s="579"/>
      <c r="D44" s="579"/>
      <c r="E44" s="579"/>
      <c r="F44" s="2167">
        <f t="shared" si="0"/>
        <v>0</v>
      </c>
      <c r="G44" s="2168"/>
      <c r="H44" s="2168"/>
      <c r="I44" s="2168">
        <f t="shared" si="1"/>
        <v>0</v>
      </c>
      <c r="J44" s="2168"/>
      <c r="K44" s="2168"/>
      <c r="L44" s="2168">
        <f t="shared" si="2"/>
        <v>0</v>
      </c>
      <c r="M44" s="2168"/>
      <c r="N44" s="2169"/>
      <c r="O44" s="580"/>
      <c r="P44" s="581"/>
      <c r="Q44" s="582"/>
    </row>
    <row r="45" spans="1:17" ht="24.95" customHeight="1">
      <c r="A45" s="2173"/>
      <c r="B45" s="578"/>
      <c r="C45" s="579"/>
      <c r="D45" s="579"/>
      <c r="E45" s="579"/>
      <c r="F45" s="2167">
        <f t="shared" si="0"/>
        <v>0</v>
      </c>
      <c r="G45" s="2168"/>
      <c r="H45" s="2168"/>
      <c r="I45" s="2168">
        <f t="shared" si="1"/>
        <v>0</v>
      </c>
      <c r="J45" s="2168"/>
      <c r="K45" s="2168"/>
      <c r="L45" s="2168">
        <f t="shared" si="2"/>
        <v>0</v>
      </c>
      <c r="M45" s="2168"/>
      <c r="N45" s="2169"/>
      <c r="O45" s="580"/>
      <c r="P45" s="581"/>
      <c r="Q45" s="582"/>
    </row>
    <row r="46" spans="1:17" ht="24.95" customHeight="1">
      <c r="A46" s="2173"/>
      <c r="B46" s="578"/>
      <c r="C46" s="579"/>
      <c r="D46" s="579"/>
      <c r="E46" s="579"/>
      <c r="F46" s="2167">
        <f t="shared" si="0"/>
        <v>0</v>
      </c>
      <c r="G46" s="2168"/>
      <c r="H46" s="2168"/>
      <c r="I46" s="2168">
        <f t="shared" si="1"/>
        <v>0</v>
      </c>
      <c r="J46" s="2168"/>
      <c r="K46" s="2168"/>
      <c r="L46" s="2168">
        <f t="shared" si="2"/>
        <v>0</v>
      </c>
      <c r="M46" s="2168"/>
      <c r="N46" s="2169"/>
      <c r="O46" s="580"/>
      <c r="P46" s="581"/>
      <c r="Q46" s="582"/>
    </row>
    <row r="47" spans="1:17" ht="24.95" customHeight="1">
      <c r="A47" s="2173"/>
      <c r="B47" s="578"/>
      <c r="C47" s="579"/>
      <c r="D47" s="579"/>
      <c r="E47" s="579"/>
      <c r="F47" s="2167">
        <f t="shared" si="0"/>
        <v>0</v>
      </c>
      <c r="G47" s="2168"/>
      <c r="H47" s="2168"/>
      <c r="I47" s="2168">
        <f t="shared" si="1"/>
        <v>0</v>
      </c>
      <c r="J47" s="2168"/>
      <c r="K47" s="2168"/>
      <c r="L47" s="2168">
        <f t="shared" si="2"/>
        <v>0</v>
      </c>
      <c r="M47" s="2168"/>
      <c r="N47" s="2169"/>
      <c r="O47" s="580"/>
      <c r="P47" s="581"/>
      <c r="Q47" s="582"/>
    </row>
    <row r="48" spans="1:17" ht="24.95" customHeight="1">
      <c r="A48" s="2173"/>
      <c r="B48" s="578"/>
      <c r="C48" s="579"/>
      <c r="D48" s="579"/>
      <c r="E48" s="579"/>
      <c r="F48" s="2167">
        <f t="shared" si="0"/>
        <v>0</v>
      </c>
      <c r="G48" s="2168"/>
      <c r="H48" s="2168"/>
      <c r="I48" s="2168">
        <f t="shared" si="1"/>
        <v>0</v>
      </c>
      <c r="J48" s="2168"/>
      <c r="K48" s="2168"/>
      <c r="L48" s="2168">
        <f t="shared" si="2"/>
        <v>0</v>
      </c>
      <c r="M48" s="2168"/>
      <c r="N48" s="2169"/>
      <c r="O48" s="580"/>
      <c r="P48" s="581"/>
      <c r="Q48" s="582"/>
    </row>
    <row r="49" spans="1:17" ht="24.95" customHeight="1">
      <c r="A49" s="2173"/>
      <c r="B49" s="578"/>
      <c r="C49" s="579"/>
      <c r="D49" s="579"/>
      <c r="E49" s="579"/>
      <c r="F49" s="2167">
        <f t="shared" si="0"/>
        <v>0</v>
      </c>
      <c r="G49" s="2168"/>
      <c r="H49" s="2168"/>
      <c r="I49" s="2168">
        <f t="shared" si="1"/>
        <v>0</v>
      </c>
      <c r="J49" s="2168"/>
      <c r="K49" s="2168"/>
      <c r="L49" s="2168">
        <f t="shared" si="2"/>
        <v>0</v>
      </c>
      <c r="M49" s="2168"/>
      <c r="N49" s="2169"/>
      <c r="O49" s="580"/>
      <c r="P49" s="581"/>
      <c r="Q49" s="582"/>
    </row>
    <row r="50" spans="1:17" ht="24.95" customHeight="1" thickBot="1">
      <c r="A50" s="2173"/>
      <c r="B50" s="578"/>
      <c r="C50" s="579"/>
      <c r="D50" s="579"/>
      <c r="E50" s="579"/>
      <c r="F50" s="2170">
        <f t="shared" si="0"/>
        <v>0</v>
      </c>
      <c r="G50" s="2171"/>
      <c r="H50" s="2171"/>
      <c r="I50" s="2171">
        <f t="shared" si="1"/>
        <v>0</v>
      </c>
      <c r="J50" s="2171"/>
      <c r="K50" s="2171"/>
      <c r="L50" s="2171">
        <f t="shared" si="2"/>
        <v>0</v>
      </c>
      <c r="M50" s="2171"/>
      <c r="N50" s="2172"/>
      <c r="O50" s="589"/>
      <c r="P50" s="590"/>
      <c r="Q50" s="591"/>
    </row>
    <row r="51" spans="1:17" ht="24.95" customHeight="1" thickTop="1" thickBot="1">
      <c r="A51" s="592"/>
      <c r="B51" s="593" t="s">
        <v>463</v>
      </c>
      <c r="C51" s="594">
        <f>SUM(C11:C50)</f>
        <v>0</v>
      </c>
      <c r="D51" s="594">
        <f>SUM(D11:D50)</f>
        <v>0</v>
      </c>
      <c r="E51" s="594">
        <f>SUM(E11:E50)</f>
        <v>0</v>
      </c>
      <c r="F51" s="2176">
        <f>SUM(F11:F50)</f>
        <v>0</v>
      </c>
      <c r="G51" s="2177"/>
      <c r="H51" s="2177"/>
      <c r="I51" s="2177">
        <f>SUM(I11:I50)</f>
        <v>0</v>
      </c>
      <c r="J51" s="2177"/>
      <c r="K51" s="2177"/>
      <c r="L51" s="2177">
        <f>SUM(L11:L50)</f>
        <v>0</v>
      </c>
      <c r="M51" s="2177"/>
      <c r="N51" s="2178"/>
      <c r="O51" s="595"/>
    </row>
    <row r="52" spans="1:17" s="596" customFormat="1" ht="24" customHeight="1">
      <c r="C52" s="597" t="s">
        <v>866</v>
      </c>
      <c r="D52" s="597" t="s">
        <v>867</v>
      </c>
      <c r="E52" s="597" t="s">
        <v>868</v>
      </c>
      <c r="F52" s="2175" t="s">
        <v>869</v>
      </c>
      <c r="G52" s="2175"/>
      <c r="H52" s="2175"/>
      <c r="I52" s="2175" t="s">
        <v>870</v>
      </c>
      <c r="J52" s="2175"/>
      <c r="K52" s="2175"/>
      <c r="L52" s="2175" t="s">
        <v>871</v>
      </c>
      <c r="M52" s="2175"/>
      <c r="N52" s="2175"/>
      <c r="O52" s="598"/>
    </row>
    <row r="53" spans="1:17">
      <c r="O53" s="599"/>
    </row>
    <row r="54" spans="1:17">
      <c r="O54" s="599"/>
    </row>
    <row r="55" spans="1:17" ht="20.100000000000001" customHeight="1">
      <c r="B55" s="2174" t="s">
        <v>802</v>
      </c>
      <c r="C55" s="2174"/>
      <c r="D55" s="600">
        <f>C51+F51</f>
        <v>0</v>
      </c>
    </row>
    <row r="56" spans="1:17" ht="20.100000000000001" customHeight="1">
      <c r="B56" s="2174" t="s">
        <v>803</v>
      </c>
      <c r="C56" s="2174"/>
      <c r="D56" s="600">
        <f>D51+I51+L51</f>
        <v>0</v>
      </c>
    </row>
    <row r="57" spans="1:17" ht="20.100000000000001" customHeight="1">
      <c r="B57" s="601"/>
      <c r="C57" s="602"/>
      <c r="D57" s="602"/>
    </row>
    <row r="58" spans="1:17" ht="20.100000000000001" customHeight="1">
      <c r="B58" s="2174" t="s">
        <v>804</v>
      </c>
      <c r="C58" s="2174"/>
      <c r="D58" s="603">
        <f>IFERROR(ROUND(D55/(D55+D56),3),0)</f>
        <v>0</v>
      </c>
    </row>
    <row r="59" spans="1:17" ht="20.100000000000001" customHeight="1">
      <c r="B59" s="2174" t="s">
        <v>805</v>
      </c>
      <c r="C59" s="2174"/>
      <c r="D59" s="603">
        <f>IFERROR(ROUND(D56/(D55+D56),3),0)</f>
        <v>0</v>
      </c>
    </row>
    <row r="60" spans="1:17">
      <c r="B60" s="566"/>
    </row>
  </sheetData>
  <mergeCells count="143">
    <mergeCell ref="B59:C59"/>
    <mergeCell ref="F52:H52"/>
    <mergeCell ref="I52:K52"/>
    <mergeCell ref="L52:N52"/>
    <mergeCell ref="B55:C55"/>
    <mergeCell ref="B56:C56"/>
    <mergeCell ref="B58:C58"/>
    <mergeCell ref="F50:H50"/>
    <mergeCell ref="I50:K50"/>
    <mergeCell ref="L50:N50"/>
    <mergeCell ref="F51:H51"/>
    <mergeCell ref="I51:K51"/>
    <mergeCell ref="L51:N51"/>
    <mergeCell ref="F48:H48"/>
    <mergeCell ref="I48:K48"/>
    <mergeCell ref="L48:N48"/>
    <mergeCell ref="F49:H49"/>
    <mergeCell ref="I49:K49"/>
    <mergeCell ref="L49:N49"/>
    <mergeCell ref="F46:H46"/>
    <mergeCell ref="I46:K46"/>
    <mergeCell ref="L46:N46"/>
    <mergeCell ref="F47:H47"/>
    <mergeCell ref="I47:K47"/>
    <mergeCell ref="L47:N47"/>
    <mergeCell ref="F44:H44"/>
    <mergeCell ref="I44:K44"/>
    <mergeCell ref="L44:N44"/>
    <mergeCell ref="F45:H45"/>
    <mergeCell ref="I45:K45"/>
    <mergeCell ref="L45:N45"/>
    <mergeCell ref="F42:H42"/>
    <mergeCell ref="I42:K42"/>
    <mergeCell ref="L42:N42"/>
    <mergeCell ref="F43:H43"/>
    <mergeCell ref="I43:K43"/>
    <mergeCell ref="L43:N43"/>
    <mergeCell ref="L40:N40"/>
    <mergeCell ref="F41:H41"/>
    <mergeCell ref="I41:K41"/>
    <mergeCell ref="L41:N41"/>
    <mergeCell ref="F38:H38"/>
    <mergeCell ref="I38:K38"/>
    <mergeCell ref="L38:N38"/>
    <mergeCell ref="F39:H39"/>
    <mergeCell ref="I39:K39"/>
    <mergeCell ref="L39:N39"/>
    <mergeCell ref="A31:A50"/>
    <mergeCell ref="F31:H31"/>
    <mergeCell ref="I31:K31"/>
    <mergeCell ref="L31:N31"/>
    <mergeCell ref="F32:H32"/>
    <mergeCell ref="I32:K32"/>
    <mergeCell ref="L32:N32"/>
    <mergeCell ref="F33:H33"/>
    <mergeCell ref="I33:K33"/>
    <mergeCell ref="L33:N33"/>
    <mergeCell ref="F36:H36"/>
    <mergeCell ref="I36:K36"/>
    <mergeCell ref="L36:N36"/>
    <mergeCell ref="F37:H37"/>
    <mergeCell ref="I37:K37"/>
    <mergeCell ref="L37:N37"/>
    <mergeCell ref="F34:H34"/>
    <mergeCell ref="I34:K34"/>
    <mergeCell ref="L34:N34"/>
    <mergeCell ref="F35:H35"/>
    <mergeCell ref="I35:K35"/>
    <mergeCell ref="L35:N35"/>
    <mergeCell ref="F40:H40"/>
    <mergeCell ref="I40:K40"/>
    <mergeCell ref="F29:H29"/>
    <mergeCell ref="I29:K29"/>
    <mergeCell ref="L29:N29"/>
    <mergeCell ref="F30:H30"/>
    <mergeCell ref="I30:K30"/>
    <mergeCell ref="L30:N30"/>
    <mergeCell ref="F27:H27"/>
    <mergeCell ref="I27:K27"/>
    <mergeCell ref="L27:N27"/>
    <mergeCell ref="F28:H28"/>
    <mergeCell ref="I28:K28"/>
    <mergeCell ref="L28:N28"/>
    <mergeCell ref="F26:H26"/>
    <mergeCell ref="I26:K26"/>
    <mergeCell ref="L26:N26"/>
    <mergeCell ref="F23:H23"/>
    <mergeCell ref="I23:K23"/>
    <mergeCell ref="L23:N23"/>
    <mergeCell ref="F24:H24"/>
    <mergeCell ref="I24:K24"/>
    <mergeCell ref="L24:N24"/>
    <mergeCell ref="I22:K22"/>
    <mergeCell ref="L22:N22"/>
    <mergeCell ref="F19:H19"/>
    <mergeCell ref="I19:K19"/>
    <mergeCell ref="L19:N19"/>
    <mergeCell ref="F20:H20"/>
    <mergeCell ref="I20:K20"/>
    <mergeCell ref="L20:N20"/>
    <mergeCell ref="F25:H25"/>
    <mergeCell ref="I25:K25"/>
    <mergeCell ref="L25:N25"/>
    <mergeCell ref="O9:Q9"/>
    <mergeCell ref="F10:H10"/>
    <mergeCell ref="I10:K10"/>
    <mergeCell ref="L10:N10"/>
    <mergeCell ref="F17:H17"/>
    <mergeCell ref="I17:K17"/>
    <mergeCell ref="L17:N17"/>
    <mergeCell ref="F18:H18"/>
    <mergeCell ref="I18:K18"/>
    <mergeCell ref="L18:N18"/>
    <mergeCell ref="F15:H15"/>
    <mergeCell ref="I15:K15"/>
    <mergeCell ref="L15:N15"/>
    <mergeCell ref="F16:H16"/>
    <mergeCell ref="I16:K16"/>
    <mergeCell ref="L16:N16"/>
    <mergeCell ref="A11:A30"/>
    <mergeCell ref="F11:H11"/>
    <mergeCell ref="I11:K11"/>
    <mergeCell ref="L11:N11"/>
    <mergeCell ref="F12:H12"/>
    <mergeCell ref="I12:K12"/>
    <mergeCell ref="A1:F1"/>
    <mergeCell ref="A9:A10"/>
    <mergeCell ref="B9:B10"/>
    <mergeCell ref="C9:C10"/>
    <mergeCell ref="D9:D10"/>
    <mergeCell ref="E9:E10"/>
    <mergeCell ref="F9:N9"/>
    <mergeCell ref="L12:N12"/>
    <mergeCell ref="F13:H13"/>
    <mergeCell ref="I13:K13"/>
    <mergeCell ref="L13:N13"/>
    <mergeCell ref="F14:H14"/>
    <mergeCell ref="I14:K14"/>
    <mergeCell ref="L14:N14"/>
    <mergeCell ref="F21:H21"/>
    <mergeCell ref="I21:K21"/>
    <mergeCell ref="L21:N21"/>
    <mergeCell ref="F22:H22"/>
  </mergeCells>
  <phoneticPr fontId="2"/>
  <printOptions horizontalCentered="1"/>
  <pageMargins left="0.39370078740157483" right="0.39370078740157483" top="0.39370078740157483" bottom="0.35433070866141736" header="0.19685039370078741" footer="0.15748031496062992"/>
  <pageSetup paperSize="9" scale="49" firstPageNumber="0" orientation="portrait" horizontalDpi="300" verticalDpi="300" r:id="rId1"/>
  <headerFooter alignWithMargins="0"/>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36"/>
  <sheetViews>
    <sheetView workbookViewId="0"/>
  </sheetViews>
  <sheetFormatPr defaultRowHeight="14.25"/>
  <cols>
    <col min="1" max="1" width="10" style="607" customWidth="1"/>
    <col min="2" max="3" width="3.5" style="606" customWidth="1"/>
    <col min="4" max="4" width="2.625" style="606" customWidth="1"/>
    <col min="5" max="5" width="1.5" style="606" customWidth="1"/>
    <col min="6" max="6" width="9" style="606"/>
    <col min="7" max="7" width="45.75" style="606" customWidth="1"/>
    <col min="8" max="13" width="25.625" style="606" customWidth="1"/>
    <col min="14" max="16384" width="9" style="607"/>
  </cols>
  <sheetData>
    <row r="1" spans="2:13" ht="39.950000000000003" customHeight="1">
      <c r="B1" s="605" t="s">
        <v>872</v>
      </c>
      <c r="C1" s="605"/>
      <c r="D1" s="605"/>
      <c r="E1" s="605"/>
      <c r="F1" s="605"/>
      <c r="G1" s="605"/>
    </row>
    <row r="2" spans="2:13" ht="39.950000000000003" customHeight="1" thickBot="1">
      <c r="H2" s="2182" t="s">
        <v>873</v>
      </c>
      <c r="I2" s="2182"/>
      <c r="J2" s="608" t="s">
        <v>846</v>
      </c>
      <c r="L2" s="2183" t="s">
        <v>874</v>
      </c>
      <c r="M2" s="2184"/>
    </row>
    <row r="3" spans="2:13" ht="30" customHeight="1">
      <c r="H3" s="609" t="s">
        <v>847</v>
      </c>
      <c r="I3" s="610" t="s">
        <v>848</v>
      </c>
      <c r="J3" s="611" t="s">
        <v>849</v>
      </c>
      <c r="L3" s="612" t="s">
        <v>875</v>
      </c>
      <c r="M3" s="613">
        <f>'按分率算定表（仮設）'!D58</f>
        <v>0</v>
      </c>
    </row>
    <row r="4" spans="2:13" ht="30" customHeight="1" thickBot="1">
      <c r="H4" s="614">
        <f>'按分率算定表（仮設）'!C5</f>
        <v>0</v>
      </c>
      <c r="I4" s="615">
        <f>'按分率算定表（仮設）'!D5</f>
        <v>0</v>
      </c>
      <c r="J4" s="616">
        <f>'按分率算定表（仮設）'!E5</f>
        <v>0</v>
      </c>
      <c r="L4" s="612" t="s">
        <v>876</v>
      </c>
      <c r="M4" s="613">
        <f>'按分率算定表（仮設）'!D59</f>
        <v>0</v>
      </c>
    </row>
    <row r="5" spans="2:13" ht="15.75" customHeight="1">
      <c r="H5" s="617"/>
      <c r="I5" s="617"/>
      <c r="J5" s="617"/>
      <c r="L5" s="618"/>
      <c r="M5" s="619"/>
    </row>
    <row r="6" spans="2:13" ht="39.950000000000003" customHeight="1" thickBot="1">
      <c r="H6" s="2182" t="s">
        <v>877</v>
      </c>
      <c r="I6" s="2182"/>
      <c r="J6" s="608" t="s">
        <v>846</v>
      </c>
      <c r="L6" s="2183" t="s">
        <v>878</v>
      </c>
      <c r="M6" s="2184"/>
    </row>
    <row r="7" spans="2:13" ht="30" customHeight="1">
      <c r="H7" s="609" t="s">
        <v>847</v>
      </c>
      <c r="I7" s="610" t="s">
        <v>848</v>
      </c>
      <c r="J7" s="611" t="s">
        <v>849</v>
      </c>
      <c r="L7" s="620" t="s">
        <v>875</v>
      </c>
      <c r="M7" s="621">
        <f>'按分率算定表（本体工事費）'!D58</f>
        <v>0</v>
      </c>
    </row>
    <row r="8" spans="2:13" ht="30" customHeight="1" thickBot="1">
      <c r="H8" s="614">
        <f>'按分率算定表（本体工事費）'!C5</f>
        <v>0</v>
      </c>
      <c r="I8" s="615">
        <f>'按分率算定表（本体工事費）'!D5</f>
        <v>0</v>
      </c>
      <c r="J8" s="616">
        <f>'按分率算定表（本体工事費）'!E5</f>
        <v>0</v>
      </c>
      <c r="L8" s="620" t="s">
        <v>876</v>
      </c>
      <c r="M8" s="621">
        <f>'按分率算定表（本体工事費）'!D59</f>
        <v>0</v>
      </c>
    </row>
    <row r="9" spans="2:13" ht="9.9499999999999993" customHeight="1">
      <c r="H9" s="598"/>
      <c r="I9" s="598"/>
      <c r="J9" s="598"/>
      <c r="L9" s="622"/>
    </row>
    <row r="10" spans="2:13" ht="9.9499999999999993" customHeight="1" thickBot="1">
      <c r="H10" s="2185"/>
      <c r="I10" s="2185"/>
      <c r="J10" s="2185"/>
      <c r="K10" s="2185"/>
      <c r="L10" s="2185"/>
      <c r="M10" s="2185"/>
    </row>
    <row r="11" spans="2:13" ht="24" customHeight="1">
      <c r="B11" s="2186"/>
      <c r="C11" s="2187"/>
      <c r="D11" s="2187"/>
      <c r="E11" s="2187"/>
      <c r="F11" s="2187"/>
      <c r="G11" s="2188"/>
      <c r="H11" s="2192" t="s">
        <v>879</v>
      </c>
      <c r="I11" s="2194"/>
      <c r="J11" s="2195"/>
      <c r="K11" s="2196" t="s">
        <v>880</v>
      </c>
      <c r="L11" s="2198"/>
      <c r="M11" s="2199"/>
    </row>
    <row r="12" spans="2:13" s="627" customFormat="1" ht="40.5" customHeight="1" thickBot="1">
      <c r="B12" s="2189"/>
      <c r="C12" s="2190"/>
      <c r="D12" s="2190"/>
      <c r="E12" s="2190"/>
      <c r="F12" s="2190"/>
      <c r="G12" s="2191"/>
      <c r="H12" s="2193"/>
      <c r="I12" s="623" t="s">
        <v>881</v>
      </c>
      <c r="J12" s="624" t="s">
        <v>882</v>
      </c>
      <c r="K12" s="2197"/>
      <c r="L12" s="625" t="s">
        <v>883</v>
      </c>
      <c r="M12" s="626" t="s">
        <v>884</v>
      </c>
    </row>
    <row r="13" spans="2:13" s="627" customFormat="1" ht="30" customHeight="1" thickTop="1" thickBot="1">
      <c r="B13" s="2179" t="s">
        <v>885</v>
      </c>
      <c r="C13" s="2180"/>
      <c r="D13" s="2180"/>
      <c r="E13" s="2180"/>
      <c r="F13" s="2180"/>
      <c r="G13" s="2181"/>
      <c r="H13" s="628">
        <f>H14+H32</f>
        <v>0</v>
      </c>
      <c r="I13" s="629">
        <f>I14+I32</f>
        <v>0</v>
      </c>
      <c r="J13" s="629">
        <f>J14+J32</f>
        <v>0</v>
      </c>
      <c r="K13" s="630"/>
      <c r="L13" s="631"/>
      <c r="M13" s="632"/>
    </row>
    <row r="14" spans="2:13" ht="30" customHeight="1" thickTop="1" thickBot="1">
      <c r="B14" s="633" t="s">
        <v>886</v>
      </c>
      <c r="C14" s="634"/>
      <c r="D14" s="634"/>
      <c r="E14" s="634"/>
      <c r="F14" s="634"/>
      <c r="G14" s="635"/>
      <c r="H14" s="636">
        <f>H15+H30+H31</f>
        <v>0</v>
      </c>
      <c r="I14" s="637">
        <f>I15+I30+I31</f>
        <v>0</v>
      </c>
      <c r="J14" s="638">
        <f>J15+J30+J31</f>
        <v>0</v>
      </c>
      <c r="K14" s="639">
        <f>K15+K30+K31</f>
        <v>0</v>
      </c>
      <c r="L14" s="640">
        <f>+L15+L30+L31</f>
        <v>0</v>
      </c>
      <c r="M14" s="640">
        <f>M15+M30+M31</f>
        <v>0</v>
      </c>
    </row>
    <row r="15" spans="2:13" ht="30" customHeight="1" thickTop="1">
      <c r="B15" s="641"/>
      <c r="C15" s="642" t="s">
        <v>887</v>
      </c>
      <c r="D15" s="642"/>
      <c r="E15" s="642"/>
      <c r="F15" s="642"/>
      <c r="G15" s="643"/>
      <c r="H15" s="644">
        <f>H16+H17+H20+H21+H24+H25+H26+H27+H28</f>
        <v>0</v>
      </c>
      <c r="I15" s="637">
        <f>I16+I17+I20+I21+I24+I25</f>
        <v>0</v>
      </c>
      <c r="J15" s="638">
        <f>J16+J17+J20+J21+J24+J26+J27+J28</f>
        <v>0</v>
      </c>
      <c r="K15" s="645">
        <f>K16+K17+K20+K21+K24+K25+K26+K27+K28</f>
        <v>0</v>
      </c>
      <c r="L15" s="637">
        <f>L16+L17+L20+L21+L24+L25</f>
        <v>0</v>
      </c>
      <c r="M15" s="646">
        <f>M16+M17+M20+M21+M24+M26+M27+M28</f>
        <v>0</v>
      </c>
    </row>
    <row r="16" spans="2:13" ht="30" customHeight="1">
      <c r="B16" s="641"/>
      <c r="C16" s="618"/>
      <c r="D16" s="647" t="s">
        <v>888</v>
      </c>
      <c r="E16" s="647" t="s">
        <v>889</v>
      </c>
      <c r="F16" s="647"/>
      <c r="G16" s="648"/>
      <c r="H16" s="649"/>
      <c r="I16" s="650">
        <f>ROUND(H16*$M$7,0)</f>
        <v>0</v>
      </c>
      <c r="J16" s="651">
        <f>H16-I16</f>
        <v>0</v>
      </c>
      <c r="K16" s="652"/>
      <c r="L16" s="650">
        <f>ROUND(K16*$M$7,0)</f>
        <v>0</v>
      </c>
      <c r="M16" s="653">
        <f>K16-L16</f>
        <v>0</v>
      </c>
    </row>
    <row r="17" spans="2:13" ht="30" customHeight="1">
      <c r="B17" s="641"/>
      <c r="C17" s="618"/>
      <c r="D17" s="654" t="s">
        <v>890</v>
      </c>
      <c r="E17" s="654" t="s">
        <v>891</v>
      </c>
      <c r="F17" s="654"/>
      <c r="G17" s="655"/>
      <c r="H17" s="656">
        <f>SUM(H18:H19)</f>
        <v>0</v>
      </c>
      <c r="I17" s="657">
        <f>SUM(I18:I19)</f>
        <v>0</v>
      </c>
      <c r="J17" s="658">
        <f>J18</f>
        <v>0</v>
      </c>
      <c r="K17" s="659">
        <f>SUM(K18:K19)</f>
        <v>0</v>
      </c>
      <c r="L17" s="657">
        <f>SUM(L18:L19)</f>
        <v>0</v>
      </c>
      <c r="M17" s="660">
        <f>M18</f>
        <v>0</v>
      </c>
    </row>
    <row r="18" spans="2:13" ht="30" customHeight="1">
      <c r="B18" s="641"/>
      <c r="C18" s="618"/>
      <c r="D18" s="654"/>
      <c r="E18" s="654"/>
      <c r="F18" s="654" t="s">
        <v>892</v>
      </c>
      <c r="G18" s="655"/>
      <c r="H18" s="661"/>
      <c r="I18" s="657">
        <f t="shared" ref="I18:I24" si="0">ROUND(H18*$M$7,0)</f>
        <v>0</v>
      </c>
      <c r="J18" s="658">
        <f t="shared" ref="J18:J24" si="1">H18-I18</f>
        <v>0</v>
      </c>
      <c r="K18" s="662"/>
      <c r="L18" s="657">
        <f t="shared" ref="L18:L24" si="2">ROUND(K18*$M$7,0)</f>
        <v>0</v>
      </c>
      <c r="M18" s="660">
        <f t="shared" ref="M18:M24" si="3">K18-L18</f>
        <v>0</v>
      </c>
    </row>
    <row r="19" spans="2:13" ht="30" customHeight="1">
      <c r="B19" s="641"/>
      <c r="C19" s="618"/>
      <c r="D19" s="654"/>
      <c r="E19" s="654"/>
      <c r="F19" s="654" t="s">
        <v>893</v>
      </c>
      <c r="G19" s="655"/>
      <c r="H19" s="661"/>
      <c r="I19" s="657">
        <f>H19</f>
        <v>0</v>
      </c>
      <c r="J19" s="663"/>
      <c r="K19" s="662"/>
      <c r="L19" s="657">
        <f>K19</f>
        <v>0</v>
      </c>
      <c r="M19" s="663"/>
    </row>
    <row r="20" spans="2:13" ht="30" customHeight="1">
      <c r="B20" s="641"/>
      <c r="C20" s="618"/>
      <c r="D20" s="664" t="s">
        <v>894</v>
      </c>
      <c r="E20" s="664" t="s">
        <v>895</v>
      </c>
      <c r="F20" s="664"/>
      <c r="G20" s="665"/>
      <c r="H20" s="661"/>
      <c r="I20" s="657">
        <f t="shared" si="0"/>
        <v>0</v>
      </c>
      <c r="J20" s="666">
        <f t="shared" si="1"/>
        <v>0</v>
      </c>
      <c r="K20" s="662"/>
      <c r="L20" s="657">
        <f t="shared" si="2"/>
        <v>0</v>
      </c>
      <c r="M20" s="660">
        <f t="shared" si="3"/>
        <v>0</v>
      </c>
    </row>
    <row r="21" spans="2:13" ht="30" customHeight="1">
      <c r="B21" s="641"/>
      <c r="C21" s="618"/>
      <c r="D21" s="664" t="s">
        <v>896</v>
      </c>
      <c r="E21" s="664" t="s">
        <v>897</v>
      </c>
      <c r="F21" s="664"/>
      <c r="G21" s="665"/>
      <c r="H21" s="656">
        <f>H22+H23</f>
        <v>0</v>
      </c>
      <c r="I21" s="657">
        <f t="shared" si="0"/>
        <v>0</v>
      </c>
      <c r="J21" s="667">
        <f t="shared" si="1"/>
        <v>0</v>
      </c>
      <c r="K21" s="659">
        <f>IF(ROUNDDOWN((K16+K17+K20)*0.026,0)&lt;=K22+K23,ROUNDDOWN((K16+K17+K20)*0.026,0),K22+K23)</f>
        <v>0</v>
      </c>
      <c r="L21" s="657">
        <f t="shared" si="2"/>
        <v>0</v>
      </c>
      <c r="M21" s="660">
        <f t="shared" si="3"/>
        <v>0</v>
      </c>
    </row>
    <row r="22" spans="2:13" ht="30" customHeight="1">
      <c r="B22" s="641"/>
      <c r="C22" s="618"/>
      <c r="D22" s="618"/>
      <c r="E22" s="618"/>
      <c r="F22" s="664" t="s">
        <v>898</v>
      </c>
      <c r="G22" s="665"/>
      <c r="H22" s="661"/>
      <c r="I22" s="657">
        <f t="shared" si="0"/>
        <v>0</v>
      </c>
      <c r="J22" s="667">
        <f t="shared" si="1"/>
        <v>0</v>
      </c>
      <c r="K22" s="662"/>
      <c r="L22" s="657">
        <f t="shared" si="2"/>
        <v>0</v>
      </c>
      <c r="M22" s="660">
        <f t="shared" si="3"/>
        <v>0</v>
      </c>
    </row>
    <row r="23" spans="2:13" ht="30" customHeight="1">
      <c r="B23" s="641"/>
      <c r="C23" s="618"/>
      <c r="D23" s="642"/>
      <c r="E23" s="642"/>
      <c r="F23" s="642" t="s">
        <v>899</v>
      </c>
      <c r="G23" s="643"/>
      <c r="H23" s="668"/>
      <c r="I23" s="669">
        <f t="shared" si="0"/>
        <v>0</v>
      </c>
      <c r="J23" s="670">
        <f t="shared" si="1"/>
        <v>0</v>
      </c>
      <c r="K23" s="671"/>
      <c r="L23" s="669">
        <f t="shared" si="2"/>
        <v>0</v>
      </c>
      <c r="M23" s="672">
        <f t="shared" si="3"/>
        <v>0</v>
      </c>
    </row>
    <row r="24" spans="2:13" ht="30" customHeight="1">
      <c r="B24" s="641"/>
      <c r="C24" s="618"/>
      <c r="D24" s="642" t="s">
        <v>900</v>
      </c>
      <c r="E24" s="642"/>
      <c r="F24" s="642"/>
      <c r="G24" s="643"/>
      <c r="H24" s="668"/>
      <c r="I24" s="637">
        <f t="shared" si="0"/>
        <v>0</v>
      </c>
      <c r="J24" s="638">
        <f t="shared" si="1"/>
        <v>0</v>
      </c>
      <c r="K24" s="671"/>
      <c r="L24" s="637">
        <f t="shared" si="2"/>
        <v>0</v>
      </c>
      <c r="M24" s="646">
        <f t="shared" si="3"/>
        <v>0</v>
      </c>
    </row>
    <row r="25" spans="2:13" ht="30" customHeight="1">
      <c r="B25" s="641"/>
      <c r="C25" s="618"/>
      <c r="D25" s="642" t="s">
        <v>901</v>
      </c>
      <c r="E25" s="642"/>
      <c r="F25" s="642"/>
      <c r="G25" s="643"/>
      <c r="H25" s="668"/>
      <c r="I25" s="637">
        <f>H25</f>
        <v>0</v>
      </c>
      <c r="J25" s="673"/>
      <c r="K25" s="671"/>
      <c r="L25" s="637">
        <f>K25</f>
        <v>0</v>
      </c>
      <c r="M25" s="674"/>
    </row>
    <row r="26" spans="2:13" ht="30" customHeight="1">
      <c r="B26" s="641"/>
      <c r="C26" s="618"/>
      <c r="D26" s="675" t="s">
        <v>902</v>
      </c>
      <c r="E26" s="675"/>
      <c r="F26" s="675"/>
      <c r="G26" s="676"/>
      <c r="H26" s="677"/>
      <c r="I26" s="678"/>
      <c r="J26" s="679">
        <f>H26</f>
        <v>0</v>
      </c>
      <c r="K26" s="680"/>
      <c r="L26" s="678"/>
      <c r="M26" s="681">
        <f>K26</f>
        <v>0</v>
      </c>
    </row>
    <row r="27" spans="2:13" ht="30" customHeight="1">
      <c r="B27" s="641"/>
      <c r="C27" s="618"/>
      <c r="D27" s="675" t="s">
        <v>903</v>
      </c>
      <c r="E27" s="675"/>
      <c r="F27" s="675"/>
      <c r="G27" s="676"/>
      <c r="H27" s="677"/>
      <c r="I27" s="682"/>
      <c r="J27" s="679">
        <f>H27</f>
        <v>0</v>
      </c>
      <c r="K27" s="680"/>
      <c r="L27" s="682"/>
      <c r="M27" s="681">
        <f>K27</f>
        <v>0</v>
      </c>
    </row>
    <row r="28" spans="2:13" ht="30" customHeight="1">
      <c r="B28" s="641"/>
      <c r="C28" s="618"/>
      <c r="D28" s="675" t="s">
        <v>904</v>
      </c>
      <c r="E28" s="675"/>
      <c r="F28" s="675"/>
      <c r="G28" s="676"/>
      <c r="H28" s="677"/>
      <c r="I28" s="682"/>
      <c r="J28" s="679">
        <f>H28</f>
        <v>0</v>
      </c>
      <c r="K28" s="680"/>
      <c r="L28" s="682"/>
      <c r="M28" s="681">
        <f>K28</f>
        <v>0</v>
      </c>
    </row>
    <row r="29" spans="2:13" ht="30" customHeight="1">
      <c r="B29" s="641"/>
      <c r="C29" s="618"/>
      <c r="D29" s="675" t="s">
        <v>905</v>
      </c>
      <c r="E29" s="675"/>
      <c r="F29" s="675"/>
      <c r="G29" s="676"/>
      <c r="H29" s="683"/>
      <c r="I29" s="678"/>
      <c r="J29" s="684"/>
      <c r="K29" s="685"/>
      <c r="L29" s="682"/>
      <c r="M29" s="686"/>
    </row>
    <row r="30" spans="2:13" ht="30" customHeight="1">
      <c r="B30" s="641"/>
      <c r="C30" s="687" t="s">
        <v>906</v>
      </c>
      <c r="D30" s="687"/>
      <c r="E30" s="687"/>
      <c r="F30" s="687"/>
      <c r="G30" s="688"/>
      <c r="H30" s="865"/>
      <c r="I30" s="689">
        <f>ROUND(H30*$M$3,0)</f>
        <v>0</v>
      </c>
      <c r="J30" s="690">
        <f>H30-I30</f>
        <v>0</v>
      </c>
      <c r="K30" s="866"/>
      <c r="L30" s="689">
        <f>ROUND(K30*$M$3,0)</f>
        <v>0</v>
      </c>
      <c r="M30" s="691">
        <f>K30-L30</f>
        <v>0</v>
      </c>
    </row>
    <row r="31" spans="2:13" ht="30" customHeight="1">
      <c r="B31" s="641"/>
      <c r="C31" s="642" t="s">
        <v>907</v>
      </c>
      <c r="D31" s="692"/>
      <c r="E31" s="692"/>
      <c r="F31" s="692"/>
      <c r="G31" s="693"/>
      <c r="H31" s="867"/>
      <c r="I31" s="637">
        <f>ROUND(H31*$M$3,0)</f>
        <v>0</v>
      </c>
      <c r="J31" s="638">
        <f>H31-I31</f>
        <v>0</v>
      </c>
      <c r="K31" s="868"/>
      <c r="L31" s="637">
        <f>ROUND(K31*$M$3,0)</f>
        <v>0</v>
      </c>
      <c r="M31" s="646">
        <f>K31-L31</f>
        <v>0</v>
      </c>
    </row>
    <row r="32" spans="2:13" ht="30" customHeight="1" thickBot="1">
      <c r="B32" s="694" t="s">
        <v>908</v>
      </c>
      <c r="C32" s="695"/>
      <c r="D32" s="695"/>
      <c r="E32" s="695"/>
      <c r="F32" s="695"/>
      <c r="G32" s="696"/>
      <c r="H32" s="697"/>
      <c r="I32" s="698">
        <f>ROUND(H32*$M$7,0)</f>
        <v>0</v>
      </c>
      <c r="J32" s="699">
        <f>H32-I32</f>
        <v>0</v>
      </c>
      <c r="K32" s="700"/>
      <c r="L32" s="701"/>
      <c r="M32" s="702"/>
    </row>
    <row r="33" spans="2:13" ht="24.95" customHeight="1">
      <c r="B33" s="703"/>
      <c r="C33" s="703"/>
      <c r="D33" s="703"/>
      <c r="E33" s="703"/>
      <c r="F33" s="703"/>
      <c r="G33" s="703"/>
      <c r="H33" s="703"/>
      <c r="I33" s="703"/>
      <c r="J33" s="703"/>
      <c r="K33" s="703"/>
      <c r="L33" s="703"/>
      <c r="M33" s="703"/>
    </row>
    <row r="34" spans="2:13" ht="24.95" customHeight="1">
      <c r="B34" s="704"/>
      <c r="C34" s="704"/>
      <c r="D34" s="703"/>
      <c r="E34" s="703"/>
      <c r="F34" s="703"/>
      <c r="G34" s="703"/>
      <c r="H34" s="703"/>
      <c r="I34" s="703"/>
      <c r="J34" s="703"/>
      <c r="K34" s="703"/>
      <c r="L34" s="703"/>
      <c r="M34" s="703"/>
    </row>
    <row r="35" spans="2:13">
      <c r="B35" s="705"/>
      <c r="C35" s="705"/>
      <c r="D35" s="705"/>
      <c r="E35" s="705"/>
      <c r="F35" s="705"/>
    </row>
    <row r="36" spans="2:13">
      <c r="B36" s="705"/>
      <c r="C36" s="705"/>
      <c r="D36" s="705"/>
      <c r="E36" s="705"/>
      <c r="F36" s="705"/>
    </row>
  </sheetData>
  <mergeCells count="11">
    <mergeCell ref="B13:G13"/>
    <mergeCell ref="H2:I2"/>
    <mergeCell ref="L2:M2"/>
    <mergeCell ref="H6:I6"/>
    <mergeCell ref="L6:M6"/>
    <mergeCell ref="H10:M10"/>
    <mergeCell ref="B11:G12"/>
    <mergeCell ref="H11:H12"/>
    <mergeCell ref="I11:J11"/>
    <mergeCell ref="K11:K12"/>
    <mergeCell ref="L11:M11"/>
  </mergeCells>
  <phoneticPr fontId="2"/>
  <printOptions horizontalCentered="1"/>
  <pageMargins left="0.23622047244094491" right="0.39370078740157483" top="0.39370078740157483" bottom="0.39370078740157483" header="0.31496062992125984" footer="0.31496062992125984"/>
  <pageSetup paperSize="9" scale="57" orientation="landscape" horizontalDpi="300" verticalDpi="300" r:id="rId1"/>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2"/>
  <sheetViews>
    <sheetView view="pageBreakPreview" zoomScale="80" zoomScaleNormal="100" zoomScaleSheetLayoutView="80" workbookViewId="0">
      <selection activeCell="C3" sqref="C3"/>
    </sheetView>
  </sheetViews>
  <sheetFormatPr defaultRowHeight="13.5"/>
  <cols>
    <col min="1" max="1" width="2.125" style="120" customWidth="1"/>
    <col min="2" max="2" width="3.125" style="120" customWidth="1"/>
    <col min="3" max="3" width="25.375" style="120" customWidth="1"/>
    <col min="4" max="7" width="11.25" style="120" customWidth="1"/>
    <col min="8" max="8" width="11.875" style="120" customWidth="1"/>
    <col min="9" max="9" width="12.125" style="120" bestFit="1" customWidth="1"/>
    <col min="10" max="10" width="11" style="120" customWidth="1"/>
    <col min="11" max="11" width="12.125" style="120" customWidth="1"/>
    <col min="12" max="15" width="12" style="120" customWidth="1"/>
    <col min="16" max="16" width="0.875" style="120" customWidth="1"/>
    <col min="17" max="17" width="9" style="120"/>
    <col min="18" max="18" width="15" style="120" customWidth="1"/>
    <col min="19" max="21" width="15.625" style="120" customWidth="1"/>
    <col min="22" max="16384" width="9" style="120"/>
  </cols>
  <sheetData>
    <row r="1" spans="1:18" ht="36.75" customHeight="1">
      <c r="C1" s="28" t="s">
        <v>61</v>
      </c>
    </row>
    <row r="2" spans="1:18" s="196" customFormat="1" ht="20.100000000000001" customHeight="1">
      <c r="A2" s="2206" t="s">
        <v>57</v>
      </c>
      <c r="B2" s="2206"/>
      <c r="C2" s="2206"/>
      <c r="D2" s="2206"/>
      <c r="E2" s="2206"/>
      <c r="F2" s="2206"/>
      <c r="G2" s="2206"/>
      <c r="H2" s="2206"/>
      <c r="I2" s="2206"/>
      <c r="J2" s="2206"/>
      <c r="K2" s="2206"/>
      <c r="L2" s="2206"/>
      <c r="M2" s="2206"/>
      <c r="N2" s="2206"/>
      <c r="O2" s="2206"/>
      <c r="P2" s="2206"/>
    </row>
    <row r="3" spans="1:18" s="196" customFormat="1" ht="20.100000000000001" customHeight="1">
      <c r="A3" s="195"/>
      <c r="D3" s="197"/>
      <c r="E3" s="197"/>
      <c r="F3" s="197"/>
      <c r="G3" s="197"/>
      <c r="H3" s="197"/>
      <c r="I3" s="197"/>
      <c r="J3" s="197"/>
      <c r="K3" s="197"/>
    </row>
    <row r="4" spans="1:18" ht="15.95" customHeight="1"/>
    <row r="5" spans="1:18" s="196" customFormat="1" ht="20.100000000000001" customHeight="1">
      <c r="A5" s="545"/>
      <c r="B5" s="545"/>
      <c r="C5" s="545" t="s">
        <v>826</v>
      </c>
      <c r="D5" s="2215" t="str">
        <f>IF(施設1!F24="","",施設1!F24)</f>
        <v/>
      </c>
      <c r="E5" s="2216"/>
      <c r="F5" s="2216"/>
      <c r="G5" s="2217"/>
      <c r="H5" s="271" t="s">
        <v>704</v>
      </c>
      <c r="I5" s="272"/>
    </row>
    <row r="6" spans="1:18" s="196" customFormat="1" ht="20.100000000000001" customHeight="1">
      <c r="A6" s="545"/>
      <c r="B6" s="545"/>
      <c r="C6" s="545" t="s">
        <v>827</v>
      </c>
      <c r="D6" s="2218" t="str">
        <f>IF(施設1!B16="","",施設1!B16)</f>
        <v/>
      </c>
      <c r="E6" s="2219"/>
      <c r="F6" s="2219"/>
      <c r="G6" s="2220"/>
      <c r="H6" s="271" t="s">
        <v>705</v>
      </c>
      <c r="I6" s="272"/>
      <c r="J6" s="273"/>
    </row>
    <row r="7" spans="1:18" s="122" customFormat="1" ht="20.100000000000001" customHeight="1">
      <c r="A7" s="121"/>
      <c r="B7" s="121"/>
      <c r="C7" s="121"/>
      <c r="D7" s="121"/>
      <c r="E7" s="121"/>
      <c r="F7" s="121"/>
      <c r="G7" s="121"/>
      <c r="H7" s="121"/>
      <c r="I7" s="121"/>
      <c r="J7" s="121"/>
      <c r="K7" s="121"/>
      <c r="L7" s="121"/>
      <c r="M7" s="121"/>
      <c r="N7" s="121"/>
      <c r="O7" s="121"/>
      <c r="P7" s="121"/>
    </row>
    <row r="8" spans="1:18" s="122" customFormat="1" ht="20.100000000000001" customHeight="1" thickBot="1">
      <c r="A8" s="121" t="s">
        <v>1318</v>
      </c>
      <c r="B8" s="121"/>
      <c r="C8" s="121"/>
      <c r="D8" s="121"/>
      <c r="E8" s="121"/>
      <c r="F8" s="121"/>
      <c r="G8" s="121"/>
      <c r="H8" s="121"/>
      <c r="I8" s="121"/>
      <c r="J8" s="121"/>
      <c r="K8" s="121"/>
      <c r="L8" s="121"/>
      <c r="M8" s="121"/>
      <c r="N8" s="121"/>
      <c r="O8" s="121"/>
      <c r="P8" s="121"/>
    </row>
    <row r="9" spans="1:18" s="123" customFormat="1" ht="15.95" customHeight="1">
      <c r="A9" s="274"/>
      <c r="B9" s="124"/>
      <c r="C9" s="125"/>
      <c r="D9" s="126" t="s">
        <v>8</v>
      </c>
      <c r="E9" s="126" t="s">
        <v>339</v>
      </c>
      <c r="F9" s="126"/>
      <c r="G9" s="126" t="s">
        <v>9</v>
      </c>
      <c r="H9" s="198" t="s">
        <v>340</v>
      </c>
      <c r="I9" s="2207" t="s">
        <v>515</v>
      </c>
      <c r="J9" s="2208"/>
      <c r="K9" s="2209"/>
      <c r="L9" s="2210" t="s">
        <v>64</v>
      </c>
      <c r="M9" s="275" t="s">
        <v>516</v>
      </c>
      <c r="N9" s="275"/>
      <c r="O9" s="275" t="s">
        <v>517</v>
      </c>
    </row>
    <row r="10" spans="1:18" s="123" customFormat="1" ht="15.95" customHeight="1">
      <c r="A10" s="2212" t="s">
        <v>341</v>
      </c>
      <c r="B10" s="2213"/>
      <c r="C10" s="2214"/>
      <c r="D10" s="130"/>
      <c r="E10" s="130"/>
      <c r="F10" s="130" t="s">
        <v>342</v>
      </c>
      <c r="G10" s="130" t="s">
        <v>10</v>
      </c>
      <c r="H10" s="199"/>
      <c r="I10" s="276" t="s">
        <v>537</v>
      </c>
      <c r="J10" s="277" t="s">
        <v>537</v>
      </c>
      <c r="K10" s="200"/>
      <c r="L10" s="2211"/>
      <c r="M10" s="278" t="s">
        <v>518</v>
      </c>
      <c r="N10" s="278" t="s">
        <v>519</v>
      </c>
      <c r="O10" s="278" t="s">
        <v>520</v>
      </c>
    </row>
    <row r="11" spans="1:18" s="123" customFormat="1" ht="15.95" customHeight="1">
      <c r="A11" s="127"/>
      <c r="B11" s="128"/>
      <c r="C11" s="129"/>
      <c r="D11" s="130" t="s">
        <v>343</v>
      </c>
      <c r="E11" s="130" t="s">
        <v>12</v>
      </c>
      <c r="F11" s="130"/>
      <c r="G11" s="130" t="s">
        <v>11</v>
      </c>
      <c r="H11" s="199" t="s">
        <v>67</v>
      </c>
      <c r="I11" s="279" t="s">
        <v>521</v>
      </c>
      <c r="J11" s="280" t="s">
        <v>522</v>
      </c>
      <c r="K11" s="281" t="s">
        <v>538</v>
      </c>
      <c r="L11" s="2211"/>
      <c r="M11" s="278"/>
      <c r="N11" s="278"/>
      <c r="O11" s="278"/>
    </row>
    <row r="12" spans="1:18" s="123" customFormat="1" ht="15.95" customHeight="1">
      <c r="A12" s="131"/>
      <c r="B12" s="132"/>
      <c r="C12" s="133"/>
      <c r="D12" s="134" t="s">
        <v>345</v>
      </c>
      <c r="E12" s="282" t="s">
        <v>523</v>
      </c>
      <c r="F12" s="283" t="s">
        <v>524</v>
      </c>
      <c r="G12" s="282" t="s">
        <v>525</v>
      </c>
      <c r="H12" s="201" t="s">
        <v>346</v>
      </c>
      <c r="I12" s="282" t="s">
        <v>539</v>
      </c>
      <c r="J12" s="284" t="s">
        <v>526</v>
      </c>
      <c r="K12" s="284" t="s">
        <v>527</v>
      </c>
      <c r="L12" s="285" t="s">
        <v>528</v>
      </c>
      <c r="M12" s="285" t="s">
        <v>529</v>
      </c>
      <c r="N12" s="285" t="s">
        <v>530</v>
      </c>
      <c r="O12" s="285" t="s">
        <v>531</v>
      </c>
    </row>
    <row r="13" spans="1:18" ht="15.95" customHeight="1">
      <c r="A13" s="135" t="s">
        <v>347</v>
      </c>
      <c r="B13" s="136"/>
      <c r="C13" s="137"/>
      <c r="D13" s="138"/>
      <c r="E13" s="138"/>
      <c r="F13" s="138"/>
      <c r="G13" s="138"/>
      <c r="H13" s="136"/>
      <c r="I13" s="202"/>
      <c r="J13" s="138"/>
      <c r="K13" s="203"/>
      <c r="L13" s="137"/>
      <c r="M13" s="137"/>
      <c r="N13" s="137"/>
      <c r="O13" s="137"/>
      <c r="Q13" s="286"/>
    </row>
    <row r="14" spans="1:18" ht="15.95" customHeight="1">
      <c r="A14" s="139"/>
      <c r="B14" s="136"/>
      <c r="C14" s="346" t="s">
        <v>542</v>
      </c>
      <c r="D14" s="135"/>
      <c r="E14" s="135"/>
      <c r="F14" s="135"/>
      <c r="G14" s="135"/>
      <c r="H14" s="140"/>
      <c r="I14" s="202"/>
      <c r="J14" s="138"/>
      <c r="K14" s="203"/>
      <c r="L14" s="204"/>
      <c r="M14" s="206"/>
      <c r="N14" s="206"/>
      <c r="O14" s="206"/>
      <c r="Q14" s="286"/>
      <c r="R14" s="286"/>
    </row>
    <row r="15" spans="1:18" ht="15.95" customHeight="1">
      <c r="A15" s="139"/>
      <c r="B15" s="142"/>
      <c r="C15" s="141" t="s">
        <v>58</v>
      </c>
      <c r="D15" s="138"/>
      <c r="E15" s="138"/>
      <c r="F15" s="138"/>
      <c r="G15" s="138"/>
      <c r="H15" s="136"/>
      <c r="I15" s="340"/>
      <c r="J15" s="135"/>
      <c r="K15" s="205"/>
      <c r="L15" s="206"/>
      <c r="M15" s="206"/>
      <c r="N15" s="206"/>
      <c r="O15" s="206"/>
      <c r="Q15" s="286"/>
    </row>
    <row r="16" spans="1:18" ht="15.95" customHeight="1">
      <c r="A16" s="139"/>
      <c r="B16" s="142"/>
      <c r="C16" s="141" t="s">
        <v>59</v>
      </c>
      <c r="D16" s="538">
        <v>0</v>
      </c>
      <c r="E16" s="138"/>
      <c r="F16" s="138"/>
      <c r="G16" s="287">
        <v>0</v>
      </c>
      <c r="H16" s="136"/>
      <c r="I16" s="340"/>
      <c r="J16" s="135"/>
      <c r="K16" s="205"/>
      <c r="L16" s="206"/>
      <c r="M16" s="206"/>
      <c r="N16" s="206"/>
      <c r="O16" s="206"/>
      <c r="Q16" s="286"/>
    </row>
    <row r="17" spans="1:18" ht="15.95" customHeight="1">
      <c r="A17" s="139"/>
      <c r="B17" s="142"/>
      <c r="C17" s="293" t="s">
        <v>806</v>
      </c>
      <c r="D17" s="347">
        <v>0</v>
      </c>
      <c r="E17" s="138"/>
      <c r="F17" s="138"/>
      <c r="G17" s="287">
        <v>0</v>
      </c>
      <c r="H17" s="136"/>
      <c r="I17" s="340"/>
      <c r="J17" s="135"/>
      <c r="K17" s="205"/>
      <c r="L17" s="206"/>
      <c r="M17" s="206"/>
      <c r="N17" s="206"/>
      <c r="O17" s="206"/>
      <c r="Q17" s="286"/>
    </row>
    <row r="18" spans="1:18" ht="15.95" customHeight="1">
      <c r="A18" s="139"/>
      <c r="B18" s="142"/>
      <c r="C18" s="293" t="s">
        <v>808</v>
      </c>
      <c r="D18" s="347">
        <v>0</v>
      </c>
      <c r="E18" s="138"/>
      <c r="F18" s="138"/>
      <c r="G18" s="288">
        <v>0</v>
      </c>
      <c r="H18" s="136"/>
      <c r="I18" s="340"/>
      <c r="J18" s="135"/>
      <c r="K18" s="205"/>
      <c r="L18" s="206"/>
      <c r="M18" s="206"/>
      <c r="N18" s="206"/>
      <c r="O18" s="206"/>
      <c r="Q18" s="286"/>
    </row>
    <row r="19" spans="1:18" ht="15.95" customHeight="1" thickBot="1">
      <c r="A19" s="139"/>
      <c r="B19" s="142"/>
      <c r="C19" s="539" t="s">
        <v>634</v>
      </c>
      <c r="D19" s="540">
        <v>0</v>
      </c>
      <c r="E19" s="542"/>
      <c r="F19" s="542"/>
      <c r="G19" s="540">
        <v>0</v>
      </c>
      <c r="H19" s="136"/>
      <c r="I19" s="289"/>
      <c r="J19" s="290"/>
      <c r="K19" s="210"/>
      <c r="L19" s="206"/>
      <c r="M19" s="206"/>
      <c r="N19" s="206"/>
      <c r="O19" s="206"/>
    </row>
    <row r="20" spans="1:18" ht="15.95" customHeight="1" thickTop="1">
      <c r="A20" s="139"/>
      <c r="B20" s="139"/>
      <c r="C20" s="541" t="s">
        <v>807</v>
      </c>
      <c r="D20" s="291">
        <v>0</v>
      </c>
      <c r="E20" s="211"/>
      <c r="F20" s="211"/>
      <c r="G20" s="211"/>
      <c r="H20" s="212"/>
      <c r="I20" s="289"/>
      <c r="J20" s="292"/>
      <c r="K20" s="209"/>
      <c r="L20" s="137"/>
      <c r="M20" s="137"/>
      <c r="N20" s="137"/>
      <c r="O20" s="137"/>
    </row>
    <row r="21" spans="1:18" ht="15.95" customHeight="1" thickBot="1">
      <c r="A21" s="143"/>
      <c r="B21" s="144"/>
      <c r="C21" s="145" t="s">
        <v>13</v>
      </c>
      <c r="D21" s="172">
        <f>SUM(D16:D20)</f>
        <v>0</v>
      </c>
      <c r="E21" s="288">
        <v>0</v>
      </c>
      <c r="F21" s="292">
        <f>D21-E21</f>
        <v>0</v>
      </c>
      <c r="G21" s="292">
        <f>SUM(G16:G19)</f>
        <v>0</v>
      </c>
      <c r="H21" s="136">
        <f>ROUNDDOWN(MIN(G21,F21)*1/2,0)</f>
        <v>0</v>
      </c>
      <c r="I21" s="294"/>
      <c r="J21" s="295"/>
      <c r="K21" s="296"/>
      <c r="L21" s="292">
        <f>ROUNDDOWN(MIN(H21),-3)</f>
        <v>0</v>
      </c>
      <c r="M21" s="138">
        <f>L21+ROUNDDOWN(MIN(H21,K21)/2,-3)</f>
        <v>0</v>
      </c>
      <c r="N21" s="138">
        <f>MIN(L21,M21)</f>
        <v>0</v>
      </c>
      <c r="O21" s="342"/>
    </row>
    <row r="22" spans="1:18" ht="15.95" customHeight="1">
      <c r="A22" s="297"/>
      <c r="B22" s="297"/>
      <c r="C22" s="128"/>
      <c r="D22" s="298"/>
      <c r="E22" s="298"/>
      <c r="F22" s="298"/>
      <c r="G22" s="298"/>
      <c r="H22" s="298"/>
      <c r="I22" s="299"/>
      <c r="J22" s="299"/>
      <c r="K22" s="300"/>
      <c r="L22" s="298"/>
      <c r="M22" s="298"/>
      <c r="N22" s="298"/>
      <c r="O22" s="298"/>
    </row>
    <row r="23" spans="1:18" ht="15.95" hidden="1" customHeight="1" thickBot="1">
      <c r="A23" s="895" t="s">
        <v>706</v>
      </c>
      <c r="B23" s="896"/>
      <c r="C23" s="896"/>
      <c r="D23" s="896"/>
      <c r="E23" s="896"/>
      <c r="F23" s="896"/>
      <c r="G23" s="896"/>
      <c r="H23" s="896"/>
      <c r="I23" s="896"/>
      <c r="J23" s="896"/>
      <c r="K23" s="896"/>
      <c r="L23" s="896"/>
      <c r="M23" s="896"/>
      <c r="N23" s="896"/>
      <c r="O23" s="896"/>
    </row>
    <row r="24" spans="1:18" s="123" customFormat="1" ht="15.95" hidden="1" customHeight="1">
      <c r="A24" s="897"/>
      <c r="B24" s="898"/>
      <c r="C24" s="899"/>
      <c r="D24" s="900" t="s">
        <v>8</v>
      </c>
      <c r="E24" s="900" t="s">
        <v>339</v>
      </c>
      <c r="F24" s="900"/>
      <c r="G24" s="900" t="s">
        <v>9</v>
      </c>
      <c r="H24" s="901" t="s">
        <v>340</v>
      </c>
      <c r="I24" s="2224" t="s">
        <v>515</v>
      </c>
      <c r="J24" s="2225"/>
      <c r="K24" s="2226"/>
      <c r="L24" s="2227" t="s">
        <v>64</v>
      </c>
      <c r="M24" s="902" t="s">
        <v>516</v>
      </c>
      <c r="N24" s="902"/>
      <c r="O24" s="902" t="s">
        <v>517</v>
      </c>
    </row>
    <row r="25" spans="1:18" s="123" customFormat="1" ht="15.95" hidden="1" customHeight="1">
      <c r="A25" s="2200" t="s">
        <v>341</v>
      </c>
      <c r="B25" s="2201"/>
      <c r="C25" s="2202"/>
      <c r="D25" s="903"/>
      <c r="E25" s="903"/>
      <c r="F25" s="903" t="s">
        <v>342</v>
      </c>
      <c r="G25" s="903" t="s">
        <v>10</v>
      </c>
      <c r="H25" s="904"/>
      <c r="I25" s="905"/>
      <c r="J25" s="906"/>
      <c r="K25" s="907"/>
      <c r="L25" s="2228"/>
      <c r="M25" s="908" t="s">
        <v>518</v>
      </c>
      <c r="N25" s="908" t="s">
        <v>519</v>
      </c>
      <c r="O25" s="908" t="s">
        <v>520</v>
      </c>
    </row>
    <row r="26" spans="1:18" s="123" customFormat="1" ht="15.95" hidden="1" customHeight="1">
      <c r="A26" s="909"/>
      <c r="B26" s="910"/>
      <c r="C26" s="911"/>
      <c r="D26" s="903" t="s">
        <v>343</v>
      </c>
      <c r="E26" s="903" t="s">
        <v>12</v>
      </c>
      <c r="F26" s="903"/>
      <c r="G26" s="903" t="s">
        <v>11</v>
      </c>
      <c r="H26" s="904" t="s">
        <v>67</v>
      </c>
      <c r="I26" s="912" t="s">
        <v>540</v>
      </c>
      <c r="J26" s="913" t="s">
        <v>540</v>
      </c>
      <c r="K26" s="914" t="s">
        <v>541</v>
      </c>
      <c r="L26" s="2228"/>
      <c r="M26" s="908"/>
      <c r="N26" s="908"/>
      <c r="O26" s="908"/>
    </row>
    <row r="27" spans="1:18" s="123" customFormat="1" ht="15.95" hidden="1" customHeight="1">
      <c r="A27" s="915"/>
      <c r="B27" s="916"/>
      <c r="C27" s="917"/>
      <c r="D27" s="918" t="s">
        <v>345</v>
      </c>
      <c r="E27" s="919" t="s">
        <v>523</v>
      </c>
      <c r="F27" s="920" t="s">
        <v>524</v>
      </c>
      <c r="G27" s="919" t="s">
        <v>525</v>
      </c>
      <c r="H27" s="921" t="s">
        <v>346</v>
      </c>
      <c r="I27" s="919" t="s">
        <v>539</v>
      </c>
      <c r="J27" s="922" t="s">
        <v>526</v>
      </c>
      <c r="K27" s="922" t="s">
        <v>527</v>
      </c>
      <c r="L27" s="923" t="s">
        <v>528</v>
      </c>
      <c r="M27" s="923" t="s">
        <v>529</v>
      </c>
      <c r="N27" s="923" t="s">
        <v>530</v>
      </c>
      <c r="O27" s="923" t="s">
        <v>531</v>
      </c>
    </row>
    <row r="28" spans="1:18" ht="15.95" hidden="1" customHeight="1">
      <c r="A28" s="924" t="s">
        <v>347</v>
      </c>
      <c r="B28" s="925"/>
      <c r="C28" s="926"/>
      <c r="D28" s="927"/>
      <c r="E28" s="927"/>
      <c r="F28" s="927"/>
      <c r="G28" s="927"/>
      <c r="H28" s="925"/>
      <c r="I28" s="928"/>
      <c r="J28" s="927"/>
      <c r="K28" s="929"/>
      <c r="L28" s="926"/>
      <c r="M28" s="926"/>
      <c r="N28" s="926"/>
      <c r="O28" s="926"/>
    </row>
    <row r="29" spans="1:18" ht="15.95" hidden="1" customHeight="1">
      <c r="A29" s="930"/>
      <c r="B29" s="925"/>
      <c r="C29" s="931" t="s">
        <v>543</v>
      </c>
      <c r="D29" s="924"/>
      <c r="E29" s="924"/>
      <c r="F29" s="924"/>
      <c r="G29" s="924"/>
      <c r="H29" s="932"/>
      <c r="I29" s="928"/>
      <c r="J29" s="927"/>
      <c r="K29" s="929"/>
      <c r="L29" s="933"/>
      <c r="M29" s="934"/>
      <c r="N29" s="934"/>
      <c r="O29" s="934"/>
      <c r="R29" s="286"/>
    </row>
    <row r="30" spans="1:18" ht="15.95" hidden="1" customHeight="1">
      <c r="A30" s="930"/>
      <c r="B30" s="935"/>
      <c r="C30" s="936" t="s">
        <v>58</v>
      </c>
      <c r="D30" s="927"/>
      <c r="E30" s="927"/>
      <c r="F30" s="927"/>
      <c r="G30" s="927"/>
      <c r="H30" s="925"/>
      <c r="I30" s="933"/>
      <c r="J30" s="924"/>
      <c r="K30" s="937"/>
      <c r="L30" s="934"/>
      <c r="M30" s="934"/>
      <c r="N30" s="934"/>
      <c r="O30" s="934"/>
    </row>
    <row r="31" spans="1:18" ht="15.95" hidden="1" customHeight="1">
      <c r="A31" s="930"/>
      <c r="B31" s="935"/>
      <c r="C31" s="936" t="s">
        <v>59</v>
      </c>
      <c r="D31" s="938">
        <v>0</v>
      </c>
      <c r="E31" s="927"/>
      <c r="F31" s="927"/>
      <c r="G31" s="939">
        <v>0</v>
      </c>
      <c r="H31" s="925"/>
      <c r="I31" s="933"/>
      <c r="J31" s="940"/>
      <c r="K31" s="941"/>
      <c r="L31" s="934"/>
      <c r="M31" s="934"/>
      <c r="N31" s="934"/>
      <c r="O31" s="934"/>
    </row>
    <row r="32" spans="1:18" ht="15.95" hidden="1" customHeight="1">
      <c r="A32" s="930"/>
      <c r="B32" s="935"/>
      <c r="C32" s="942" t="s">
        <v>806</v>
      </c>
      <c r="D32" s="936">
        <v>0</v>
      </c>
      <c r="E32" s="927"/>
      <c r="F32" s="927"/>
      <c r="G32" s="927">
        <v>0</v>
      </c>
      <c r="H32" s="925"/>
      <c r="I32" s="943"/>
      <c r="J32" s="944"/>
      <c r="K32" s="941"/>
      <c r="L32" s="945"/>
      <c r="M32" s="945"/>
      <c r="N32" s="945"/>
      <c r="O32" s="945"/>
    </row>
    <row r="33" spans="1:20" ht="15.95" hidden="1" customHeight="1">
      <c r="A33" s="930"/>
      <c r="B33" s="935"/>
      <c r="C33" s="942" t="s">
        <v>808</v>
      </c>
      <c r="D33" s="936">
        <v>0</v>
      </c>
      <c r="E33" s="927"/>
      <c r="F33" s="927"/>
      <c r="G33" s="927">
        <v>0</v>
      </c>
      <c r="H33" s="925"/>
      <c r="I33" s="943"/>
      <c r="J33" s="944"/>
      <c r="K33" s="941"/>
      <c r="L33" s="945"/>
      <c r="M33" s="945"/>
      <c r="N33" s="945"/>
      <c r="O33" s="945"/>
    </row>
    <row r="34" spans="1:20" ht="15.95" hidden="1" customHeight="1" thickBot="1">
      <c r="A34" s="930"/>
      <c r="B34" s="935"/>
      <c r="C34" s="946" t="s">
        <v>634</v>
      </c>
      <c r="D34" s="947">
        <v>0</v>
      </c>
      <c r="E34" s="947"/>
      <c r="F34" s="947"/>
      <c r="G34" s="947">
        <v>0</v>
      </c>
      <c r="H34" s="925"/>
      <c r="I34" s="943"/>
      <c r="J34" s="944"/>
      <c r="K34" s="941"/>
      <c r="L34" s="945"/>
      <c r="M34" s="945"/>
      <c r="N34" s="945"/>
      <c r="O34" s="945"/>
    </row>
    <row r="35" spans="1:20" ht="15.95" hidden="1" customHeight="1" thickTop="1">
      <c r="A35" s="930"/>
      <c r="B35" s="930"/>
      <c r="C35" s="948" t="s">
        <v>807</v>
      </c>
      <c r="D35" s="949">
        <v>0</v>
      </c>
      <c r="E35" s="949"/>
      <c r="F35" s="949"/>
      <c r="G35" s="949"/>
      <c r="H35" s="925"/>
      <c r="I35" s="928"/>
      <c r="J35" s="927"/>
      <c r="K35" s="929"/>
      <c r="L35" s="926"/>
      <c r="M35" s="926"/>
      <c r="N35" s="926"/>
      <c r="O35" s="926"/>
    </row>
    <row r="36" spans="1:20" ht="15.95" hidden="1" customHeight="1" thickBot="1">
      <c r="A36" s="949"/>
      <c r="B36" s="950"/>
      <c r="C36" s="951" t="s">
        <v>13</v>
      </c>
      <c r="D36" s="927">
        <f>SUM(D31:D35)</f>
        <v>0</v>
      </c>
      <c r="E36" s="927">
        <v>0</v>
      </c>
      <c r="F36" s="927">
        <f>D36-E36</f>
        <v>0</v>
      </c>
      <c r="G36" s="927">
        <f>SUM(G31:G35)</f>
        <v>0</v>
      </c>
      <c r="H36" s="925">
        <f>ROUNDDOWN(MIN(G36,F36)*1/2,0)</f>
        <v>0</v>
      </c>
      <c r="I36" s="952"/>
      <c r="J36" s="953"/>
      <c r="K36" s="954"/>
      <c r="L36" s="927">
        <f>ROUNDDOWN(MIN(H36),-3)</f>
        <v>0</v>
      </c>
      <c r="M36" s="927">
        <f>L36+ROUNDDOWN(MIN(H36,K36)/2,-3)</f>
        <v>0</v>
      </c>
      <c r="N36" s="927">
        <f>MIN(L36,M36)</f>
        <v>0</v>
      </c>
      <c r="O36" s="955"/>
    </row>
    <row r="37" spans="1:20" ht="15.95" hidden="1" customHeight="1">
      <c r="A37" s="956"/>
      <c r="B37" s="956"/>
      <c r="C37" s="910"/>
      <c r="D37" s="956"/>
      <c r="E37" s="956"/>
      <c r="F37" s="956"/>
      <c r="G37" s="956"/>
      <c r="H37" s="956"/>
      <c r="I37" s="957"/>
      <c r="J37" s="957"/>
      <c r="K37" s="958"/>
      <c r="L37" s="956"/>
      <c r="M37" s="956"/>
      <c r="N37" s="956"/>
      <c r="O37" s="956"/>
    </row>
    <row r="38" spans="1:20" ht="15.95" hidden="1" customHeight="1">
      <c r="A38" s="2203" t="s">
        <v>463</v>
      </c>
      <c r="B38" s="2204"/>
      <c r="C38" s="2205"/>
      <c r="D38" s="927">
        <f>D21+D36</f>
        <v>0</v>
      </c>
      <c r="E38" s="955"/>
      <c r="F38" s="955"/>
      <c r="G38" s="955"/>
      <c r="H38" s="955"/>
      <c r="I38" s="959"/>
      <c r="J38" s="959"/>
      <c r="K38" s="960"/>
      <c r="L38" s="927"/>
      <c r="M38" s="927">
        <f>M21+M36</f>
        <v>0</v>
      </c>
      <c r="N38" s="927">
        <f>N21+N36</f>
        <v>0</v>
      </c>
      <c r="O38" s="927"/>
    </row>
    <row r="39" spans="1:20" ht="15.95" customHeight="1">
      <c r="A39" s="297"/>
      <c r="B39" s="297"/>
      <c r="C39" s="128"/>
      <c r="D39" s="298"/>
      <c r="E39" s="298"/>
      <c r="F39" s="298"/>
      <c r="G39" s="298"/>
      <c r="H39" s="298"/>
      <c r="I39" s="299"/>
      <c r="J39" s="299"/>
      <c r="K39" s="300"/>
      <c r="L39" s="297"/>
      <c r="M39" s="297"/>
      <c r="N39" s="297"/>
      <c r="O39" s="297"/>
    </row>
    <row r="40" spans="1:20" ht="15.95" customHeight="1">
      <c r="B40" s="121" t="s">
        <v>68</v>
      </c>
      <c r="L40" s="784" t="s">
        <v>1229</v>
      </c>
      <c r="M40" s="784"/>
      <c r="N40" s="784"/>
      <c r="O40" s="784"/>
    </row>
    <row r="41" spans="1:20" ht="15.95" customHeight="1">
      <c r="B41" s="121" t="s">
        <v>1230</v>
      </c>
      <c r="L41" s="2223"/>
      <c r="M41" s="2223"/>
      <c r="N41" s="2223"/>
      <c r="O41" s="2223"/>
      <c r="Q41" s="2222"/>
      <c r="R41" s="2222"/>
      <c r="S41" s="2222"/>
      <c r="T41" s="2222"/>
    </row>
    <row r="42" spans="1:20" ht="15.95" customHeight="1">
      <c r="B42" s="121" t="s">
        <v>1231</v>
      </c>
      <c r="L42" s="2223"/>
      <c r="M42" s="2223"/>
      <c r="N42" s="2223"/>
      <c r="O42" s="2223"/>
      <c r="Q42" s="2222"/>
      <c r="R42" s="2222"/>
      <c r="S42" s="2222"/>
      <c r="T42" s="2222"/>
    </row>
    <row r="43" spans="1:20" ht="15.95" customHeight="1">
      <c r="B43" s="121" t="s">
        <v>1232</v>
      </c>
      <c r="L43" s="2229" t="s">
        <v>1233</v>
      </c>
      <c r="M43" s="2229"/>
      <c r="N43" s="2229"/>
      <c r="O43" s="2229"/>
      <c r="Q43" s="2222"/>
      <c r="R43" s="2222"/>
      <c r="S43" s="2222"/>
      <c r="T43" s="2222"/>
    </row>
    <row r="44" spans="1:20" ht="15.95" customHeight="1">
      <c r="B44" s="121" t="s">
        <v>1234</v>
      </c>
      <c r="L44" s="2229"/>
      <c r="M44" s="2229"/>
      <c r="N44" s="2229"/>
      <c r="O44" s="2229"/>
      <c r="Q44" s="2221"/>
      <c r="R44" s="2221"/>
      <c r="S44" s="2221"/>
      <c r="T44" s="2221"/>
    </row>
    <row r="45" spans="1:20" ht="15.95" customHeight="1">
      <c r="B45" s="146" t="s">
        <v>1235</v>
      </c>
      <c r="L45" s="2230"/>
      <c r="M45" s="2230"/>
      <c r="N45" s="2230"/>
      <c r="O45" s="2230"/>
      <c r="Q45" s="2221"/>
      <c r="R45" s="2221"/>
      <c r="S45" s="2221"/>
      <c r="T45" s="2221"/>
    </row>
    <row r="46" spans="1:20" ht="15.95" customHeight="1">
      <c r="B46" s="146"/>
      <c r="L46" s="894"/>
      <c r="M46" s="551"/>
      <c r="N46" s="551"/>
      <c r="O46" s="551"/>
    </row>
    <row r="47" spans="1:20" ht="15.95" customHeight="1">
      <c r="B47" s="146"/>
    </row>
    <row r="48" spans="1:20" ht="15.95" customHeight="1">
      <c r="B48" s="146"/>
      <c r="C48" s="297"/>
      <c r="D48" s="301"/>
      <c r="E48" s="297"/>
      <c r="F48" s="297"/>
      <c r="G48" s="297"/>
      <c r="H48" s="297"/>
      <c r="I48" s="297"/>
      <c r="J48" s="301"/>
      <c r="K48" s="297"/>
      <c r="L48" s="297"/>
      <c r="M48" s="297"/>
    </row>
    <row r="49" spans="2:13" ht="15.95" customHeight="1">
      <c r="B49" s="146"/>
      <c r="C49" s="548"/>
      <c r="D49" s="301"/>
      <c r="E49" s="301"/>
      <c r="F49" s="301"/>
      <c r="G49" s="301"/>
      <c r="H49" s="297"/>
      <c r="I49" s="548"/>
      <c r="J49" s="301"/>
      <c r="K49" s="301"/>
      <c r="L49" s="301"/>
      <c r="M49" s="301"/>
    </row>
    <row r="50" spans="2:13">
      <c r="C50" s="297"/>
      <c r="D50" s="549"/>
      <c r="E50" s="549"/>
      <c r="F50" s="549"/>
      <c r="G50" s="549"/>
      <c r="H50" s="297"/>
      <c r="I50" s="297"/>
      <c r="J50" s="549"/>
      <c r="K50" s="549"/>
      <c r="L50" s="549"/>
      <c r="M50" s="303"/>
    </row>
    <row r="51" spans="2:13">
      <c r="C51" s="301"/>
      <c r="D51" s="549"/>
      <c r="E51" s="549"/>
      <c r="F51" s="549"/>
      <c r="G51" s="549"/>
      <c r="H51" s="297"/>
      <c r="I51" s="301"/>
      <c r="J51" s="549"/>
      <c r="K51" s="549"/>
      <c r="L51" s="549"/>
      <c r="M51" s="303"/>
    </row>
    <row r="52" spans="2:13">
      <c r="C52" s="301"/>
      <c r="D52" s="549"/>
      <c r="E52" s="549"/>
      <c r="F52" s="549"/>
      <c r="G52" s="303"/>
      <c r="H52" s="297"/>
      <c r="I52" s="301"/>
      <c r="J52" s="549"/>
      <c r="K52" s="549"/>
      <c r="L52" s="549"/>
      <c r="M52" s="303"/>
    </row>
    <row r="53" spans="2:13">
      <c r="C53" s="301"/>
      <c r="D53" s="549"/>
      <c r="E53" s="549"/>
      <c r="F53" s="549"/>
      <c r="G53" s="303"/>
      <c r="H53" s="297"/>
      <c r="I53" s="301"/>
      <c r="J53" s="549"/>
      <c r="K53" s="549"/>
      <c r="L53" s="549"/>
      <c r="M53" s="303"/>
    </row>
    <row r="54" spans="2:13">
      <c r="C54" s="301"/>
      <c r="D54" s="549"/>
      <c r="E54" s="549"/>
      <c r="F54" s="549"/>
      <c r="G54" s="303"/>
      <c r="H54" s="297"/>
      <c r="I54" s="301"/>
      <c r="J54" s="549"/>
      <c r="K54" s="549"/>
      <c r="L54" s="549"/>
      <c r="M54" s="303"/>
    </row>
    <row r="55" spans="2:13">
      <c r="C55" s="301"/>
      <c r="D55" s="549"/>
      <c r="E55" s="549"/>
      <c r="F55" s="549"/>
      <c r="G55" s="303"/>
      <c r="H55" s="297"/>
      <c r="I55" s="301"/>
      <c r="J55" s="549"/>
      <c r="K55" s="549"/>
      <c r="L55" s="549"/>
      <c r="M55" s="303"/>
    </row>
    <row r="56" spans="2:13">
      <c r="C56" s="301"/>
      <c r="D56" s="549"/>
      <c r="E56" s="549"/>
      <c r="F56" s="549"/>
      <c r="G56" s="303"/>
      <c r="H56" s="297"/>
      <c r="I56" s="301"/>
      <c r="J56" s="549"/>
      <c r="K56" s="549"/>
      <c r="L56" s="549"/>
      <c r="M56" s="303"/>
    </row>
    <row r="57" spans="2:13">
      <c r="C57" s="297"/>
      <c r="D57" s="550"/>
      <c r="E57" s="550"/>
      <c r="F57" s="550"/>
      <c r="G57" s="297"/>
      <c r="H57" s="297"/>
      <c r="I57" s="297"/>
      <c r="J57" s="550"/>
      <c r="K57" s="550"/>
      <c r="L57" s="550"/>
      <c r="M57" s="297"/>
    </row>
    <row r="58" spans="2:13">
      <c r="C58" s="297"/>
      <c r="D58" s="550"/>
      <c r="E58" s="550"/>
      <c r="F58" s="550"/>
      <c r="G58" s="297"/>
      <c r="H58" s="297"/>
      <c r="I58" s="297"/>
      <c r="J58" s="550"/>
      <c r="K58" s="550"/>
      <c r="L58" s="550"/>
      <c r="M58" s="297"/>
    </row>
    <row r="59" spans="2:13">
      <c r="C59" s="297"/>
      <c r="D59" s="550"/>
      <c r="E59" s="550"/>
      <c r="F59" s="550"/>
      <c r="G59" s="297"/>
      <c r="H59" s="297"/>
      <c r="I59" s="297"/>
      <c r="J59" s="550"/>
      <c r="K59" s="550"/>
      <c r="L59" s="550"/>
      <c r="M59" s="297"/>
    </row>
    <row r="60" spans="2:13">
      <c r="C60" s="297"/>
      <c r="D60" s="550"/>
      <c r="E60" s="550"/>
      <c r="F60" s="550"/>
      <c r="G60" s="297"/>
      <c r="H60" s="297"/>
      <c r="I60" s="297"/>
      <c r="J60" s="550"/>
      <c r="K60" s="550"/>
      <c r="L60" s="550"/>
      <c r="M60" s="297"/>
    </row>
    <row r="61" spans="2:13">
      <c r="C61" s="297"/>
      <c r="D61" s="297"/>
      <c r="E61" s="297"/>
      <c r="F61" s="297"/>
      <c r="G61" s="297"/>
      <c r="H61" s="297"/>
      <c r="I61" s="297"/>
      <c r="J61" s="297"/>
      <c r="K61" s="297"/>
      <c r="L61" s="297"/>
      <c r="M61" s="297"/>
    </row>
    <row r="62" spans="2:13">
      <c r="C62" s="297"/>
      <c r="D62" s="297"/>
      <c r="E62" s="297"/>
      <c r="F62" s="297"/>
      <c r="G62" s="297"/>
      <c r="H62" s="297"/>
      <c r="I62" s="297"/>
      <c r="J62" s="297"/>
      <c r="K62" s="297"/>
      <c r="L62" s="297"/>
      <c r="M62" s="297"/>
    </row>
  </sheetData>
  <sheetProtection selectLockedCells="1"/>
  <mergeCells count="14">
    <mergeCell ref="Q44:T45"/>
    <mergeCell ref="Q41:T43"/>
    <mergeCell ref="L41:O42"/>
    <mergeCell ref="I24:K24"/>
    <mergeCell ref="L24:L26"/>
    <mergeCell ref="L43:O45"/>
    <mergeCell ref="A25:C25"/>
    <mergeCell ref="A38:C38"/>
    <mergeCell ref="A2:P2"/>
    <mergeCell ref="I9:K9"/>
    <mergeCell ref="L9:L11"/>
    <mergeCell ref="A10:C10"/>
    <mergeCell ref="D5:G5"/>
    <mergeCell ref="D6:G6"/>
  </mergeCells>
  <phoneticPr fontId="2"/>
  <pageMargins left="0.59055118110236227" right="0.59055118110236227" top="0.98425196850393704" bottom="0.98425196850393704" header="0.51181102362204722" footer="0.51181102362204722"/>
  <pageSetup paperSize="9" scale="78" orientation="landscape" cellComments="asDisplayed" horizontalDpi="300" verticalDpi="300" r:id="rId1"/>
  <headerFooter alignWithMargins="0"/>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5"/>
  <sheetViews>
    <sheetView workbookViewId="0"/>
  </sheetViews>
  <sheetFormatPr defaultRowHeight="13.5"/>
  <cols>
    <col min="1" max="1" width="2.125" style="120" customWidth="1"/>
    <col min="2" max="2" width="3.125" style="120" customWidth="1"/>
    <col min="3" max="3" width="25.375" style="120" customWidth="1"/>
    <col min="4" max="6" width="11.25" style="120" customWidth="1"/>
    <col min="7" max="8" width="11.875" style="120" customWidth="1"/>
    <col min="9" max="10" width="7.375" style="120" customWidth="1"/>
    <col min="11" max="11" width="12.125" style="120" customWidth="1"/>
    <col min="12" max="12" width="12" style="120" customWidth="1"/>
    <col min="13" max="17" width="12.625" style="120" customWidth="1"/>
    <col min="18" max="18" width="0.875" style="120" customWidth="1"/>
    <col min="19" max="19" width="9" style="120"/>
    <col min="20" max="20" width="15" style="120" customWidth="1"/>
    <col min="21" max="23" width="15.625" style="120" customWidth="1"/>
    <col min="24" max="16384" width="9" style="120"/>
  </cols>
  <sheetData>
    <row r="1" spans="1:20" ht="36.75" customHeight="1">
      <c r="C1" s="28" t="s">
        <v>61</v>
      </c>
    </row>
    <row r="2" spans="1:20" s="196" customFormat="1" ht="20.100000000000001" customHeight="1">
      <c r="A2" s="2206" t="s">
        <v>57</v>
      </c>
      <c r="B2" s="2206"/>
      <c r="C2" s="2206"/>
      <c r="D2" s="2206"/>
      <c r="E2" s="2206"/>
      <c r="F2" s="2206"/>
      <c r="G2" s="2206"/>
      <c r="H2" s="2206"/>
      <c r="I2" s="2206"/>
      <c r="J2" s="2206"/>
      <c r="K2" s="2206"/>
      <c r="L2" s="2206"/>
      <c r="M2" s="2206"/>
      <c r="N2" s="2206"/>
      <c r="O2" s="2206"/>
      <c r="P2" s="2206"/>
      <c r="Q2" s="2206"/>
      <c r="R2" s="2206"/>
    </row>
    <row r="3" spans="1:20" s="196" customFormat="1" ht="20.100000000000001" customHeight="1">
      <c r="A3" s="195"/>
      <c r="D3" s="197"/>
      <c r="E3" s="197"/>
      <c r="F3" s="197"/>
      <c r="G3" s="197"/>
      <c r="H3" s="197"/>
      <c r="I3" s="197"/>
      <c r="J3" s="197"/>
      <c r="K3" s="197"/>
    </row>
    <row r="4" spans="1:20" ht="15.95" customHeight="1"/>
    <row r="5" spans="1:20" s="196" customFormat="1" ht="20.100000000000001" customHeight="1">
      <c r="A5" s="2231" t="s">
        <v>62</v>
      </c>
      <c r="B5" s="2231"/>
      <c r="C5" s="2231"/>
      <c r="D5" s="2231"/>
      <c r="E5" s="2231"/>
      <c r="G5" s="348"/>
      <c r="H5" s="271" t="s">
        <v>544</v>
      </c>
      <c r="I5" s="272"/>
    </row>
    <row r="6" spans="1:20" s="196" customFormat="1" ht="20.100000000000001" customHeight="1">
      <c r="A6" s="2231" t="s">
        <v>63</v>
      </c>
      <c r="B6" s="2231"/>
      <c r="C6" s="2231"/>
      <c r="D6" s="2231"/>
      <c r="E6" s="2231"/>
      <c r="F6" s="348"/>
      <c r="G6" s="348"/>
      <c r="H6" s="271" t="s">
        <v>545</v>
      </c>
      <c r="I6" s="272"/>
      <c r="J6" s="273" t="s">
        <v>536</v>
      </c>
    </row>
    <row r="7" spans="1:20" s="196" customFormat="1" ht="20.100000000000001" customHeight="1">
      <c r="A7" s="378"/>
      <c r="B7" s="378"/>
      <c r="C7" s="378"/>
      <c r="D7" s="378"/>
      <c r="E7" s="378"/>
      <c r="F7" s="348"/>
      <c r="G7" s="348"/>
      <c r="H7" s="379"/>
      <c r="I7" s="379"/>
      <c r="J7" s="273"/>
    </row>
    <row r="8" spans="1:20" s="122" customFormat="1" ht="20.100000000000001" customHeight="1" thickBot="1">
      <c r="A8" s="121" t="s">
        <v>567</v>
      </c>
      <c r="B8" s="121"/>
      <c r="C8" s="121"/>
      <c r="D8" s="121"/>
      <c r="E8" s="121"/>
      <c r="F8" s="121"/>
      <c r="G8" s="121"/>
      <c r="H8" s="121"/>
      <c r="I8" s="121"/>
      <c r="J8" s="121"/>
      <c r="K8" s="121"/>
      <c r="L8" s="121"/>
      <c r="M8" s="121"/>
      <c r="N8" s="121"/>
      <c r="Q8" s="121"/>
      <c r="R8" s="121"/>
    </row>
    <row r="9" spans="1:20" s="123" customFormat="1" ht="15.95" customHeight="1">
      <c r="A9" s="343"/>
      <c r="B9" s="124"/>
      <c r="C9" s="125"/>
      <c r="D9" s="126" t="s">
        <v>8</v>
      </c>
      <c r="E9" s="126" t="s">
        <v>9</v>
      </c>
      <c r="F9" s="126" t="s">
        <v>339</v>
      </c>
      <c r="G9" s="126"/>
      <c r="H9" s="198" t="s">
        <v>340</v>
      </c>
      <c r="I9" s="2232" t="s">
        <v>546</v>
      </c>
      <c r="J9" s="2233"/>
      <c r="K9" s="2234"/>
      <c r="L9" s="2210" t="s">
        <v>64</v>
      </c>
      <c r="M9" s="2235" t="s">
        <v>547</v>
      </c>
      <c r="N9" s="2131"/>
      <c r="O9" s="2235" t="s">
        <v>548</v>
      </c>
      <c r="P9" s="2131"/>
      <c r="Q9" s="2240" t="s">
        <v>549</v>
      </c>
    </row>
    <row r="10" spans="1:20" s="123" customFormat="1" ht="15.95" customHeight="1">
      <c r="A10" s="2212" t="s">
        <v>341</v>
      </c>
      <c r="B10" s="2213"/>
      <c r="C10" s="2214"/>
      <c r="D10" s="130"/>
      <c r="E10" s="130" t="s">
        <v>10</v>
      </c>
      <c r="F10" s="130"/>
      <c r="G10" s="130" t="s">
        <v>342</v>
      </c>
      <c r="H10" s="199"/>
      <c r="I10" s="349"/>
      <c r="J10" s="350"/>
      <c r="K10" s="200"/>
      <c r="L10" s="2211"/>
      <c r="M10" s="2236"/>
      <c r="N10" s="2237"/>
      <c r="O10" s="2236"/>
      <c r="P10" s="2237"/>
      <c r="Q10" s="1781"/>
    </row>
    <row r="11" spans="1:20" s="123" customFormat="1" ht="15.95" customHeight="1">
      <c r="A11" s="127"/>
      <c r="B11" s="128"/>
      <c r="C11" s="129"/>
      <c r="D11" s="130" t="s">
        <v>343</v>
      </c>
      <c r="E11" s="130" t="s">
        <v>11</v>
      </c>
      <c r="F11" s="130" t="s">
        <v>12</v>
      </c>
      <c r="G11" s="130"/>
      <c r="H11" s="199" t="s">
        <v>67</v>
      </c>
      <c r="I11" s="349" t="s">
        <v>176</v>
      </c>
      <c r="J11" s="351" t="s">
        <v>550</v>
      </c>
      <c r="K11" s="352" t="s">
        <v>344</v>
      </c>
      <c r="L11" s="2211"/>
      <c r="M11" s="2238"/>
      <c r="N11" s="2239"/>
      <c r="O11" s="2236"/>
      <c r="P11" s="2237"/>
      <c r="Q11" s="1781"/>
    </row>
    <row r="12" spans="1:20" s="123" customFormat="1" ht="15.95" customHeight="1">
      <c r="A12" s="131"/>
      <c r="B12" s="132"/>
      <c r="C12" s="133"/>
      <c r="D12" s="134" t="s">
        <v>345</v>
      </c>
      <c r="E12" s="134" t="s">
        <v>551</v>
      </c>
      <c r="F12" s="134" t="s">
        <v>552</v>
      </c>
      <c r="G12" s="353" t="s">
        <v>553</v>
      </c>
      <c r="H12" s="201" t="s">
        <v>346</v>
      </c>
      <c r="I12" s="354"/>
      <c r="J12" s="355"/>
      <c r="K12" s="356" t="s">
        <v>554</v>
      </c>
      <c r="L12" s="355" t="s">
        <v>555</v>
      </c>
      <c r="M12" s="357" t="s">
        <v>556</v>
      </c>
      <c r="N12" s="357" t="s">
        <v>557</v>
      </c>
      <c r="O12" s="358" t="s">
        <v>558</v>
      </c>
      <c r="P12" s="358" t="s">
        <v>559</v>
      </c>
      <c r="Q12" s="358" t="s">
        <v>560</v>
      </c>
    </row>
    <row r="13" spans="1:20" ht="15.95" customHeight="1">
      <c r="A13" s="135" t="s">
        <v>347</v>
      </c>
      <c r="B13" s="136"/>
      <c r="C13" s="137"/>
      <c r="D13" s="138"/>
      <c r="E13" s="138"/>
      <c r="F13" s="138"/>
      <c r="G13" s="138"/>
      <c r="H13" s="136"/>
      <c r="I13" s="202"/>
      <c r="J13" s="138"/>
      <c r="K13" s="203"/>
      <c r="L13" s="137"/>
      <c r="M13" s="138"/>
      <c r="N13" s="138"/>
      <c r="O13" s="138"/>
      <c r="P13" s="138"/>
      <c r="Q13" s="138"/>
    </row>
    <row r="14" spans="1:20" ht="15.95" customHeight="1">
      <c r="A14" s="139"/>
      <c r="B14" s="136"/>
      <c r="C14" s="213" t="s">
        <v>134</v>
      </c>
      <c r="D14" s="135"/>
      <c r="E14" s="135"/>
      <c r="F14" s="135"/>
      <c r="G14" s="135"/>
      <c r="H14" s="140"/>
      <c r="I14" s="202"/>
      <c r="J14" s="138"/>
      <c r="K14" s="203"/>
      <c r="L14" s="204"/>
      <c r="M14" s="137"/>
      <c r="N14" s="137"/>
      <c r="O14" s="138"/>
      <c r="P14" s="138"/>
      <c r="Q14" s="138"/>
      <c r="T14" s="286" t="s">
        <v>344</v>
      </c>
    </row>
    <row r="15" spans="1:20" ht="15.95" customHeight="1">
      <c r="A15" s="139"/>
      <c r="B15" s="142"/>
      <c r="C15" s="141" t="s">
        <v>58</v>
      </c>
      <c r="D15" s="138"/>
      <c r="E15" s="138"/>
      <c r="F15" s="138"/>
      <c r="G15" s="138"/>
      <c r="H15" s="136"/>
      <c r="I15" s="204"/>
      <c r="J15" s="135"/>
      <c r="K15" s="205"/>
      <c r="L15" s="206"/>
      <c r="M15" s="206"/>
      <c r="N15" s="206"/>
      <c r="O15" s="206"/>
      <c r="P15" s="138"/>
      <c r="Q15" s="138"/>
    </row>
    <row r="16" spans="1:20" ht="15.95" customHeight="1">
      <c r="A16" s="139"/>
      <c r="B16" s="142"/>
      <c r="C16" s="141" t="s">
        <v>59</v>
      </c>
      <c r="D16" s="359"/>
      <c r="E16" s="359"/>
      <c r="F16" s="138"/>
      <c r="G16" s="138"/>
      <c r="H16" s="136"/>
      <c r="I16" s="207" t="str">
        <f>IF(I5="","",I5)</f>
        <v/>
      </c>
      <c r="J16" s="208" t="s">
        <v>234</v>
      </c>
      <c r="K16" s="209" t="e">
        <f>VLOOKUP(I16,$C$55:$G$65,2,TRUE)</f>
        <v>#N/A</v>
      </c>
      <c r="L16" s="206"/>
      <c r="M16" s="206"/>
      <c r="N16" s="206"/>
      <c r="O16" s="206"/>
      <c r="P16" s="138"/>
      <c r="Q16" s="138"/>
    </row>
    <row r="17" spans="1:17" ht="15.95" customHeight="1">
      <c r="A17" s="139"/>
      <c r="B17" s="142"/>
      <c r="C17" s="141" t="s">
        <v>60</v>
      </c>
      <c r="D17" s="360"/>
      <c r="E17" s="360"/>
      <c r="F17" s="138"/>
      <c r="G17" s="138"/>
      <c r="H17" s="136"/>
      <c r="I17" s="361" t="s">
        <v>561</v>
      </c>
      <c r="J17" s="362" t="s">
        <v>561</v>
      </c>
      <c r="K17" s="210" t="e">
        <f>K16*0.05</f>
        <v>#N/A</v>
      </c>
      <c r="L17" s="206"/>
      <c r="M17" s="206"/>
      <c r="N17" s="206"/>
      <c r="O17" s="206"/>
      <c r="P17" s="138"/>
      <c r="Q17" s="138"/>
    </row>
    <row r="18" spans="1:17" ht="15.95" customHeight="1">
      <c r="A18" s="139"/>
      <c r="B18" s="142"/>
      <c r="C18" s="293" t="s">
        <v>569</v>
      </c>
      <c r="D18" s="172"/>
      <c r="E18" s="172"/>
      <c r="F18" s="172"/>
      <c r="G18" s="172"/>
      <c r="H18" s="341"/>
      <c r="I18" s="363" t="str">
        <f>IF(I5="","",I5)</f>
        <v/>
      </c>
      <c r="J18" s="362"/>
      <c r="K18" s="209" t="e">
        <f>IF(I18&gt;0,VLOOKUP(I18,C55:G65,5,TRUE)*I5,"")</f>
        <v>#N/A</v>
      </c>
      <c r="L18" s="237"/>
      <c r="M18" s="364"/>
      <c r="N18" s="364"/>
      <c r="O18" s="364"/>
      <c r="P18" s="138"/>
      <c r="Q18" s="138"/>
    </row>
    <row r="19" spans="1:17" ht="15.95" customHeight="1">
      <c r="A19" s="139"/>
      <c r="B19" s="139"/>
      <c r="C19" s="141"/>
      <c r="D19" s="211"/>
      <c r="E19" s="211"/>
      <c r="F19" s="211"/>
      <c r="G19" s="211"/>
      <c r="H19" s="212"/>
      <c r="I19" s="361" t="str">
        <f>IF(D19&gt;0,I6,"")</f>
        <v/>
      </c>
      <c r="J19" s="362"/>
      <c r="K19" s="209" t="str">
        <f>IF(D19&gt;0,VLOOKUP(I19,$C$55:$F$61,4,TRUE),"")</f>
        <v/>
      </c>
      <c r="L19" s="137"/>
      <c r="M19" s="138"/>
      <c r="N19" s="138"/>
      <c r="O19" s="138"/>
      <c r="P19" s="138"/>
      <c r="Q19" s="138"/>
    </row>
    <row r="20" spans="1:17" ht="15.95" customHeight="1">
      <c r="A20" s="139"/>
      <c r="B20" s="139"/>
      <c r="C20" s="366"/>
      <c r="D20" s="143"/>
      <c r="E20" s="143"/>
      <c r="F20" s="211"/>
      <c r="G20" s="211"/>
      <c r="H20" s="212"/>
      <c r="I20" s="367"/>
      <c r="J20" s="368"/>
      <c r="K20" s="369"/>
      <c r="L20" s="137"/>
      <c r="M20" s="138"/>
      <c r="N20" s="138"/>
      <c r="O20" s="138"/>
      <c r="P20" s="138"/>
      <c r="Q20" s="138"/>
    </row>
    <row r="21" spans="1:17" ht="15.95" customHeight="1">
      <c r="A21" s="139"/>
      <c r="B21" s="139"/>
      <c r="C21" s="141"/>
      <c r="D21" s="138"/>
      <c r="E21" s="138"/>
      <c r="F21" s="172"/>
      <c r="G21" s="172"/>
      <c r="H21" s="212"/>
      <c r="I21" s="370"/>
      <c r="J21" s="371"/>
      <c r="K21" s="369"/>
      <c r="L21" s="137"/>
      <c r="M21" s="138"/>
      <c r="N21" s="138"/>
      <c r="O21" s="138"/>
      <c r="P21" s="138"/>
      <c r="Q21" s="138"/>
    </row>
    <row r="22" spans="1:17" ht="15.95" customHeight="1">
      <c r="A22" s="139"/>
      <c r="B22" s="139"/>
      <c r="C22" s="372"/>
      <c r="D22" s="138"/>
      <c r="E22" s="138"/>
      <c r="F22" s="138"/>
      <c r="G22" s="138"/>
      <c r="H22" s="136"/>
      <c r="I22" s="202"/>
      <c r="J22" s="138"/>
      <c r="K22" s="203"/>
      <c r="L22" s="137"/>
      <c r="M22" s="138"/>
      <c r="N22" s="138"/>
      <c r="O22" s="138"/>
      <c r="P22" s="138"/>
      <c r="Q22" s="138"/>
    </row>
    <row r="23" spans="1:17" ht="15.95" customHeight="1">
      <c r="A23" s="139"/>
      <c r="B23" s="139"/>
      <c r="C23" s="372"/>
      <c r="D23" s="138"/>
      <c r="E23" s="138"/>
      <c r="F23" s="138"/>
      <c r="G23" s="138"/>
      <c r="H23" s="136"/>
      <c r="I23" s="202"/>
      <c r="J23" s="138"/>
      <c r="K23" s="210"/>
      <c r="L23" s="137"/>
      <c r="M23" s="138"/>
      <c r="N23" s="138"/>
      <c r="O23" s="138"/>
      <c r="P23" s="138"/>
      <c r="Q23" s="138"/>
    </row>
    <row r="24" spans="1:17" ht="15.95" customHeight="1">
      <c r="A24" s="139"/>
      <c r="B24" s="139"/>
      <c r="C24" s="138"/>
      <c r="D24" s="138"/>
      <c r="E24" s="138"/>
      <c r="F24" s="138"/>
      <c r="G24" s="138"/>
      <c r="H24" s="136"/>
      <c r="I24" s="202"/>
      <c r="J24" s="138"/>
      <c r="K24" s="203"/>
      <c r="L24" s="137"/>
      <c r="M24" s="373" t="e">
        <f>ROUNDDOWN($L$25*2/3,-3)</f>
        <v>#N/A</v>
      </c>
      <c r="N24" s="373"/>
      <c r="O24" s="373" t="e">
        <f>ROUNDDOWN($L$25*1/12,-3)</f>
        <v>#N/A</v>
      </c>
      <c r="P24" s="373"/>
      <c r="Q24" s="373"/>
    </row>
    <row r="25" spans="1:17" ht="15.95" customHeight="1" thickBot="1">
      <c r="A25" s="143"/>
      <c r="B25" s="144"/>
      <c r="C25" s="145" t="s">
        <v>13</v>
      </c>
      <c r="D25" s="172">
        <f>SUM(D16:D24)</f>
        <v>0</v>
      </c>
      <c r="E25" s="374">
        <f>SUM(E16:E24)</f>
        <v>0</v>
      </c>
      <c r="F25" s="172">
        <f>SUM(F18:F24)</f>
        <v>0</v>
      </c>
      <c r="G25" s="374">
        <f>D25-F25</f>
        <v>0</v>
      </c>
      <c r="H25" s="136">
        <f>MIN(E25,G25)</f>
        <v>0</v>
      </c>
      <c r="I25" s="375" t="s">
        <v>234</v>
      </c>
      <c r="J25" s="376" t="s">
        <v>234</v>
      </c>
      <c r="K25" s="377" t="e">
        <f>SUM(K16:K24)</f>
        <v>#N/A</v>
      </c>
      <c r="L25" s="137" t="e">
        <f>MIN(H25,K25)</f>
        <v>#N/A</v>
      </c>
      <c r="M25" s="2241" t="e">
        <f>M24+N24</f>
        <v>#N/A</v>
      </c>
      <c r="N25" s="2242"/>
      <c r="O25" s="2241" t="e">
        <f>O24+P24</f>
        <v>#N/A</v>
      </c>
      <c r="P25" s="2242"/>
      <c r="Q25" s="138" t="e">
        <f>M25+O25</f>
        <v>#N/A</v>
      </c>
    </row>
    <row r="26" spans="1:17" ht="15.95" customHeight="1">
      <c r="A26" s="297"/>
      <c r="B26" s="297"/>
      <c r="C26" s="128"/>
      <c r="D26" s="298"/>
      <c r="E26" s="298"/>
      <c r="F26" s="298"/>
      <c r="G26" s="298"/>
      <c r="H26" s="298"/>
      <c r="I26" s="299"/>
      <c r="J26" s="299"/>
      <c r="K26" s="300"/>
      <c r="L26" s="297"/>
      <c r="M26" s="380"/>
      <c r="N26" s="380"/>
      <c r="O26" s="380"/>
      <c r="P26" s="380"/>
      <c r="Q26" s="297"/>
    </row>
    <row r="27" spans="1:17" ht="15.95" customHeight="1" thickBot="1">
      <c r="A27" s="381" t="s">
        <v>568</v>
      </c>
    </row>
    <row r="28" spans="1:17" s="123" customFormat="1" ht="15.95" customHeight="1">
      <c r="A28" s="343"/>
      <c r="B28" s="124"/>
      <c r="C28" s="125"/>
      <c r="D28" s="126" t="s">
        <v>8</v>
      </c>
      <c r="E28" s="126" t="s">
        <v>9</v>
      </c>
      <c r="F28" s="126" t="s">
        <v>339</v>
      </c>
      <c r="G28" s="126"/>
      <c r="H28" s="198" t="s">
        <v>340</v>
      </c>
      <c r="I28" s="2232" t="s">
        <v>546</v>
      </c>
      <c r="J28" s="2233"/>
      <c r="K28" s="2234"/>
      <c r="L28" s="2210" t="s">
        <v>64</v>
      </c>
      <c r="M28" s="2235" t="s">
        <v>547</v>
      </c>
      <c r="N28" s="2131"/>
      <c r="O28" s="2235" t="s">
        <v>548</v>
      </c>
      <c r="P28" s="2131"/>
      <c r="Q28" s="2240" t="s">
        <v>549</v>
      </c>
    </row>
    <row r="29" spans="1:17" s="123" customFormat="1" ht="15.95" customHeight="1">
      <c r="A29" s="2212" t="s">
        <v>341</v>
      </c>
      <c r="B29" s="2213"/>
      <c r="C29" s="2214"/>
      <c r="D29" s="130"/>
      <c r="E29" s="130" t="s">
        <v>10</v>
      </c>
      <c r="F29" s="130"/>
      <c r="G29" s="130" t="s">
        <v>342</v>
      </c>
      <c r="H29" s="199"/>
      <c r="I29" s="349"/>
      <c r="J29" s="350"/>
      <c r="K29" s="200"/>
      <c r="L29" s="2211"/>
      <c r="M29" s="2236"/>
      <c r="N29" s="2237"/>
      <c r="O29" s="2236"/>
      <c r="P29" s="2237"/>
      <c r="Q29" s="1781"/>
    </row>
    <row r="30" spans="1:17" s="123" customFormat="1" ht="15.95" customHeight="1">
      <c r="A30" s="127"/>
      <c r="B30" s="128"/>
      <c r="C30" s="129"/>
      <c r="D30" s="130" t="s">
        <v>343</v>
      </c>
      <c r="E30" s="130" t="s">
        <v>11</v>
      </c>
      <c r="F30" s="130" t="s">
        <v>12</v>
      </c>
      <c r="G30" s="130"/>
      <c r="H30" s="199" t="s">
        <v>67</v>
      </c>
      <c r="I30" s="349" t="s">
        <v>176</v>
      </c>
      <c r="J30" s="351" t="s">
        <v>550</v>
      </c>
      <c r="K30" s="352" t="s">
        <v>344</v>
      </c>
      <c r="L30" s="2211"/>
      <c r="M30" s="2238"/>
      <c r="N30" s="2239"/>
      <c r="O30" s="2236"/>
      <c r="P30" s="2237"/>
      <c r="Q30" s="1781"/>
    </row>
    <row r="31" spans="1:17" s="123" customFormat="1" ht="15.95" customHeight="1">
      <c r="A31" s="131"/>
      <c r="B31" s="132"/>
      <c r="C31" s="133"/>
      <c r="D31" s="134" t="s">
        <v>345</v>
      </c>
      <c r="E31" s="134" t="s">
        <v>551</v>
      </c>
      <c r="F31" s="134" t="s">
        <v>552</v>
      </c>
      <c r="G31" s="353" t="s">
        <v>553</v>
      </c>
      <c r="H31" s="201" t="s">
        <v>346</v>
      </c>
      <c r="I31" s="354"/>
      <c r="J31" s="355"/>
      <c r="K31" s="356" t="s">
        <v>554</v>
      </c>
      <c r="L31" s="355" t="s">
        <v>555</v>
      </c>
      <c r="M31" s="357" t="s">
        <v>556</v>
      </c>
      <c r="N31" s="357" t="s">
        <v>557</v>
      </c>
      <c r="O31" s="358" t="s">
        <v>558</v>
      </c>
      <c r="P31" s="358" t="s">
        <v>559</v>
      </c>
      <c r="Q31" s="358" t="s">
        <v>560</v>
      </c>
    </row>
    <row r="32" spans="1:17" ht="15.95" customHeight="1">
      <c r="A32" s="135" t="s">
        <v>347</v>
      </c>
      <c r="B32" s="136"/>
      <c r="C32" s="137"/>
      <c r="D32" s="138"/>
      <c r="E32" s="138"/>
      <c r="F32" s="138"/>
      <c r="G32" s="138"/>
      <c r="H32" s="136"/>
      <c r="I32" s="202"/>
      <c r="J32" s="138"/>
      <c r="K32" s="203"/>
      <c r="L32" s="137"/>
      <c r="M32" s="138"/>
      <c r="N32" s="138"/>
      <c r="O32" s="138"/>
      <c r="P32" s="138"/>
      <c r="Q32" s="138"/>
    </row>
    <row r="33" spans="1:20" ht="15.95" customHeight="1">
      <c r="A33" s="139"/>
      <c r="B33" s="136"/>
      <c r="C33" s="213" t="s">
        <v>134</v>
      </c>
      <c r="D33" s="135"/>
      <c r="E33" s="135"/>
      <c r="F33" s="135"/>
      <c r="G33" s="135"/>
      <c r="H33" s="140"/>
      <c r="I33" s="202"/>
      <c r="J33" s="138"/>
      <c r="K33" s="203"/>
      <c r="L33" s="204"/>
      <c r="M33" s="137"/>
      <c r="N33" s="137"/>
      <c r="O33" s="138"/>
      <c r="P33" s="138"/>
      <c r="Q33" s="138"/>
      <c r="T33" s="286" t="s">
        <v>344</v>
      </c>
    </row>
    <row r="34" spans="1:20" ht="15.95" customHeight="1">
      <c r="A34" s="139"/>
      <c r="B34" s="142"/>
      <c r="C34" s="141" t="s">
        <v>58</v>
      </c>
      <c r="D34" s="138"/>
      <c r="E34" s="138"/>
      <c r="F34" s="138"/>
      <c r="G34" s="138"/>
      <c r="H34" s="136"/>
      <c r="I34" s="204"/>
      <c r="J34" s="135"/>
      <c r="K34" s="205"/>
      <c r="L34" s="206"/>
      <c r="M34" s="206"/>
      <c r="N34" s="206"/>
      <c r="O34" s="206"/>
      <c r="P34" s="138"/>
      <c r="Q34" s="138"/>
    </row>
    <row r="35" spans="1:20" ht="15.95" customHeight="1">
      <c r="A35" s="139"/>
      <c r="B35" s="142"/>
      <c r="C35" s="141" t="s">
        <v>59</v>
      </c>
      <c r="D35" s="359"/>
      <c r="E35" s="359"/>
      <c r="F35" s="138"/>
      <c r="G35" s="138"/>
      <c r="H35" s="136"/>
      <c r="I35" s="207" t="str">
        <f>IF(I6="","",I6)</f>
        <v/>
      </c>
      <c r="J35" s="208" t="s">
        <v>234</v>
      </c>
      <c r="K35" s="209" t="e">
        <f>VLOOKUP(I35,$C$55:$G$65,2,TRUE)</f>
        <v>#N/A</v>
      </c>
      <c r="L35" s="206"/>
      <c r="M35" s="206"/>
      <c r="N35" s="206"/>
      <c r="O35" s="206"/>
      <c r="P35" s="138"/>
      <c r="Q35" s="138"/>
    </row>
    <row r="36" spans="1:20" ht="15.95" customHeight="1">
      <c r="A36" s="139"/>
      <c r="B36" s="142"/>
      <c r="C36" s="141" t="s">
        <v>60</v>
      </c>
      <c r="D36" s="360"/>
      <c r="E36" s="360"/>
      <c r="F36" s="138"/>
      <c r="G36" s="138"/>
      <c r="H36" s="136"/>
      <c r="I36" s="361" t="s">
        <v>561</v>
      </c>
      <c r="J36" s="362" t="s">
        <v>561</v>
      </c>
      <c r="K36" s="210" t="e">
        <f>K35*0.05</f>
        <v>#N/A</v>
      </c>
      <c r="L36" s="206"/>
      <c r="M36" s="206"/>
      <c r="N36" s="206"/>
      <c r="O36" s="206"/>
      <c r="P36" s="138"/>
      <c r="Q36" s="138"/>
    </row>
    <row r="37" spans="1:20" ht="15.95" customHeight="1">
      <c r="A37" s="139"/>
      <c r="B37" s="142"/>
      <c r="C37" s="141"/>
      <c r="D37" s="360"/>
      <c r="E37" s="360"/>
      <c r="F37" s="172"/>
      <c r="G37" s="172"/>
      <c r="H37" s="341"/>
      <c r="I37" s="363" t="str">
        <f>IF(D37&gt;0,I24,"")</f>
        <v/>
      </c>
      <c r="J37" s="362"/>
      <c r="K37" s="209" t="str">
        <f>IF(D37&gt;0,VLOOKUP(I37,$C$55:$F$61,3,TRUE),"")</f>
        <v/>
      </c>
      <c r="L37" s="237"/>
      <c r="M37" s="364"/>
      <c r="N37" s="364"/>
      <c r="O37" s="364"/>
      <c r="P37" s="138"/>
      <c r="Q37" s="138"/>
    </row>
    <row r="38" spans="1:20" ht="15.95" customHeight="1">
      <c r="A38" s="139"/>
      <c r="B38" s="139"/>
      <c r="C38" s="141"/>
      <c r="D38" s="365"/>
      <c r="E38" s="365"/>
      <c r="F38" s="211"/>
      <c r="G38" s="211"/>
      <c r="H38" s="212"/>
      <c r="I38" s="361" t="str">
        <f>IF(D38&gt;0,I24,"")</f>
        <v/>
      </c>
      <c r="J38" s="362"/>
      <c r="K38" s="209" t="str">
        <f>IF(D38&gt;0,VLOOKUP(I38,$C$55:$F$61,4,TRUE),"")</f>
        <v/>
      </c>
      <c r="L38" s="137"/>
      <c r="M38" s="138"/>
      <c r="N38" s="138"/>
      <c r="O38" s="138"/>
      <c r="P38" s="138"/>
      <c r="Q38" s="138"/>
    </row>
    <row r="39" spans="1:20" ht="15.95" customHeight="1">
      <c r="A39" s="139"/>
      <c r="B39" s="139"/>
      <c r="C39" s="366"/>
      <c r="D39" s="143"/>
      <c r="E39" s="143"/>
      <c r="F39" s="211"/>
      <c r="G39" s="211"/>
      <c r="H39" s="212"/>
      <c r="I39" s="367"/>
      <c r="J39" s="368"/>
      <c r="K39" s="369"/>
      <c r="L39" s="137"/>
      <c r="M39" s="138"/>
      <c r="N39" s="138"/>
      <c r="O39" s="138"/>
      <c r="P39" s="138"/>
      <c r="Q39" s="138"/>
    </row>
    <row r="40" spans="1:20" ht="15.95" customHeight="1">
      <c r="A40" s="139"/>
      <c r="B40" s="139"/>
      <c r="C40" s="141"/>
      <c r="D40" s="138"/>
      <c r="E40" s="138"/>
      <c r="F40" s="172"/>
      <c r="G40" s="172"/>
      <c r="H40" s="212"/>
      <c r="I40" s="370"/>
      <c r="J40" s="371"/>
      <c r="K40" s="369"/>
      <c r="L40" s="137"/>
      <c r="M40" s="138"/>
      <c r="N40" s="138"/>
      <c r="O40" s="138"/>
      <c r="P40" s="138"/>
      <c r="Q40" s="138"/>
    </row>
    <row r="41" spans="1:20" ht="15.95" customHeight="1">
      <c r="A41" s="139"/>
      <c r="B41" s="139"/>
      <c r="C41" s="372"/>
      <c r="D41" s="138"/>
      <c r="E41" s="138"/>
      <c r="F41" s="138"/>
      <c r="G41" s="138"/>
      <c r="H41" s="136"/>
      <c r="I41" s="202"/>
      <c r="J41" s="138"/>
      <c r="K41" s="203"/>
      <c r="L41" s="137"/>
      <c r="M41" s="138"/>
      <c r="N41" s="138"/>
      <c r="O41" s="138"/>
      <c r="P41" s="138"/>
      <c r="Q41" s="138"/>
    </row>
    <row r="42" spans="1:20" ht="15.95" customHeight="1">
      <c r="A42" s="139"/>
      <c r="B42" s="139"/>
      <c r="C42" s="372"/>
      <c r="D42" s="138"/>
      <c r="E42" s="138"/>
      <c r="F42" s="138"/>
      <c r="G42" s="138"/>
      <c r="H42" s="136"/>
      <c r="I42" s="202"/>
      <c r="J42" s="138"/>
      <c r="K42" s="210"/>
      <c r="L42" s="137"/>
      <c r="M42" s="138"/>
      <c r="N42" s="138"/>
      <c r="O42" s="138"/>
      <c r="P42" s="138"/>
      <c r="Q42" s="138"/>
    </row>
    <row r="43" spans="1:20" ht="15.95" customHeight="1">
      <c r="A43" s="139"/>
      <c r="B43" s="139"/>
      <c r="C43" s="138"/>
      <c r="D43" s="138"/>
      <c r="E43" s="138"/>
      <c r="F43" s="138"/>
      <c r="G43" s="138"/>
      <c r="H43" s="136"/>
      <c r="I43" s="202"/>
      <c r="J43" s="138"/>
      <c r="K43" s="203"/>
      <c r="L43" s="137"/>
      <c r="M43" s="373"/>
      <c r="N43" s="373" t="e">
        <f>ROUNDDOWN($L$44*1/2,-3)</f>
        <v>#N/A</v>
      </c>
      <c r="O43" s="373"/>
      <c r="P43" s="373" t="e">
        <f>ROUNDDOWN($L$44*1/4,-3)</f>
        <v>#N/A</v>
      </c>
      <c r="Q43" s="373"/>
    </row>
    <row r="44" spans="1:20" ht="15.95" customHeight="1" thickBot="1">
      <c r="A44" s="143"/>
      <c r="B44" s="144"/>
      <c r="C44" s="145" t="s">
        <v>13</v>
      </c>
      <c r="D44" s="172">
        <f>SUM(D35:D43)</f>
        <v>0</v>
      </c>
      <c r="E44" s="374">
        <f>SUM(E35:E43)</f>
        <v>0</v>
      </c>
      <c r="F44" s="172">
        <f>SUM(F37:F43)</f>
        <v>0</v>
      </c>
      <c r="G44" s="374">
        <f>D44-F44</f>
        <v>0</v>
      </c>
      <c r="H44" s="136">
        <f>MIN(E44,G44)</f>
        <v>0</v>
      </c>
      <c r="I44" s="375" t="s">
        <v>234</v>
      </c>
      <c r="J44" s="376" t="s">
        <v>234</v>
      </c>
      <c r="K44" s="377" t="e">
        <f>SUM(K35:K43)</f>
        <v>#N/A</v>
      </c>
      <c r="L44" s="137" t="e">
        <f>MIN(H44,K44)</f>
        <v>#N/A</v>
      </c>
      <c r="M44" s="2241" t="e">
        <f>M43+N43</f>
        <v>#N/A</v>
      </c>
      <c r="N44" s="2242"/>
      <c r="O44" s="2241" t="e">
        <f>O43+P43</f>
        <v>#N/A</v>
      </c>
      <c r="P44" s="2242"/>
      <c r="Q44" s="138" t="e">
        <f>M44+O44</f>
        <v>#N/A</v>
      </c>
    </row>
    <row r="45" spans="1:20" ht="15.95" customHeight="1">
      <c r="A45" s="297"/>
      <c r="B45" s="297"/>
      <c r="C45" s="128"/>
      <c r="D45" s="298"/>
      <c r="E45" s="298"/>
      <c r="F45" s="298"/>
      <c r="G45" s="298"/>
      <c r="H45" s="298"/>
      <c r="I45" s="299"/>
      <c r="J45" s="299"/>
      <c r="K45" s="300"/>
      <c r="L45" s="298"/>
      <c r="M45" s="380"/>
      <c r="N45" s="380"/>
      <c r="O45" s="380"/>
      <c r="P45" s="380"/>
      <c r="Q45" s="297"/>
    </row>
    <row r="46" spans="1:20" ht="15.95" customHeight="1">
      <c r="B46" s="121" t="s">
        <v>68</v>
      </c>
    </row>
    <row r="47" spans="1:20" ht="15.95" customHeight="1">
      <c r="B47" s="121" t="s">
        <v>562</v>
      </c>
    </row>
    <row r="48" spans="1:20" ht="15.95" customHeight="1">
      <c r="B48" s="121" t="s">
        <v>563</v>
      </c>
    </row>
    <row r="49" spans="2:7" ht="15.95" customHeight="1">
      <c r="B49" s="121" t="s">
        <v>564</v>
      </c>
    </row>
    <row r="50" spans="2:7" ht="15.95" customHeight="1">
      <c r="B50" s="121" t="s">
        <v>565</v>
      </c>
    </row>
    <row r="51" spans="2:7" ht="15.95" customHeight="1">
      <c r="B51" s="146"/>
    </row>
    <row r="52" spans="2:7" ht="15.95" customHeight="1">
      <c r="B52" s="146"/>
    </row>
    <row r="53" spans="2:7" ht="15.95" customHeight="1">
      <c r="B53" s="146"/>
    </row>
    <row r="54" spans="2:7" ht="15.95" customHeight="1">
      <c r="B54" s="146"/>
      <c r="C54" s="302" t="s">
        <v>176</v>
      </c>
      <c r="D54" s="293" t="s">
        <v>532</v>
      </c>
      <c r="E54" s="293" t="s">
        <v>533</v>
      </c>
      <c r="F54" s="293" t="s">
        <v>566</v>
      </c>
      <c r="G54" s="293" t="s">
        <v>570</v>
      </c>
    </row>
    <row r="55" spans="2:7">
      <c r="C55" s="120">
        <v>0</v>
      </c>
      <c r="D55" s="138">
        <v>92300000</v>
      </c>
      <c r="E55" s="138">
        <v>2049000</v>
      </c>
      <c r="F55" s="138">
        <v>3648000</v>
      </c>
      <c r="G55" s="138">
        <v>49000</v>
      </c>
    </row>
    <row r="56" spans="2:7">
      <c r="C56" s="286">
        <v>21</v>
      </c>
      <c r="D56" s="138">
        <v>99800000</v>
      </c>
      <c r="E56" s="138">
        <v>2323000</v>
      </c>
      <c r="F56" s="138">
        <v>4452000</v>
      </c>
      <c r="G56" s="138">
        <v>37000</v>
      </c>
    </row>
    <row r="57" spans="2:7">
      <c r="C57" s="286">
        <v>31</v>
      </c>
      <c r="D57" s="138">
        <v>112400000</v>
      </c>
      <c r="E57" s="138">
        <v>3098000</v>
      </c>
      <c r="F57" s="138">
        <v>5397000</v>
      </c>
      <c r="G57" s="138">
        <v>32000</v>
      </c>
    </row>
    <row r="58" spans="2:7">
      <c r="C58" s="286">
        <v>41</v>
      </c>
      <c r="D58" s="138">
        <v>127400000</v>
      </c>
      <c r="E58" s="138">
        <v>3898000</v>
      </c>
      <c r="F58" s="138">
        <v>7496000</v>
      </c>
      <c r="G58" s="138">
        <v>28000</v>
      </c>
    </row>
    <row r="59" spans="2:7">
      <c r="C59" s="286">
        <v>71</v>
      </c>
      <c r="D59" s="138">
        <v>167300000</v>
      </c>
      <c r="E59" s="138">
        <v>5497000</v>
      </c>
      <c r="F59" s="138">
        <v>11245000</v>
      </c>
      <c r="G59" s="138">
        <v>23000</v>
      </c>
    </row>
    <row r="60" spans="2:7">
      <c r="C60" s="286">
        <v>101</v>
      </c>
      <c r="D60" s="138">
        <v>199800000</v>
      </c>
      <c r="E60" s="138">
        <v>6597000</v>
      </c>
      <c r="F60" s="138">
        <v>13494000</v>
      </c>
      <c r="G60" s="138">
        <v>19000</v>
      </c>
    </row>
    <row r="61" spans="2:7">
      <c r="C61" s="286">
        <v>131</v>
      </c>
      <c r="D61" s="138">
        <v>232300000</v>
      </c>
      <c r="E61" s="138">
        <v>8246000</v>
      </c>
      <c r="F61" s="138">
        <v>16868000</v>
      </c>
      <c r="G61" s="138">
        <v>18000</v>
      </c>
    </row>
    <row r="62" spans="2:7">
      <c r="C62" s="120">
        <v>161</v>
      </c>
      <c r="D62" s="138">
        <v>264800000</v>
      </c>
      <c r="E62" s="138"/>
      <c r="F62" s="138"/>
      <c r="G62" s="138">
        <v>17000</v>
      </c>
    </row>
    <row r="63" spans="2:7">
      <c r="C63" s="120">
        <v>191</v>
      </c>
      <c r="D63" s="138">
        <v>299700000</v>
      </c>
      <c r="E63" s="138"/>
      <c r="F63" s="138"/>
      <c r="G63" s="138">
        <v>17000</v>
      </c>
    </row>
    <row r="64" spans="2:7">
      <c r="C64" s="120">
        <v>221</v>
      </c>
      <c r="D64" s="138">
        <v>327300000</v>
      </c>
      <c r="E64" s="138"/>
      <c r="F64" s="138"/>
      <c r="G64" s="138">
        <v>17000</v>
      </c>
    </row>
    <row r="65" spans="3:7">
      <c r="C65" s="120">
        <v>251</v>
      </c>
      <c r="D65" s="138">
        <v>362300000</v>
      </c>
      <c r="E65" s="138"/>
      <c r="F65" s="138"/>
      <c r="G65" s="138">
        <v>17000</v>
      </c>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5"/>
  <sheetViews>
    <sheetView workbookViewId="0"/>
  </sheetViews>
  <sheetFormatPr defaultRowHeight="13.5"/>
  <cols>
    <col min="1" max="1" width="2.125" style="120" customWidth="1"/>
    <col min="2" max="2" width="3.125" style="120" customWidth="1"/>
    <col min="3" max="3" width="25.375" style="120" customWidth="1"/>
    <col min="4" max="6" width="11.25" style="120" customWidth="1"/>
    <col min="7" max="8" width="11.875" style="120" customWidth="1"/>
    <col min="9" max="10" width="7.375" style="120" customWidth="1"/>
    <col min="11" max="11" width="12.125" style="120" customWidth="1"/>
    <col min="12" max="12" width="12" style="120" customWidth="1"/>
    <col min="13" max="17" width="12.625" style="120" customWidth="1"/>
    <col min="18" max="18" width="0.875" style="120" customWidth="1"/>
    <col min="19" max="19" width="9" style="120"/>
    <col min="20" max="20" width="15" style="120" customWidth="1"/>
    <col min="21" max="23" width="15.625" style="120" customWidth="1"/>
    <col min="24" max="16384" width="9" style="120"/>
  </cols>
  <sheetData>
    <row r="1" spans="1:20" ht="36.75" customHeight="1">
      <c r="C1" s="28" t="s">
        <v>61</v>
      </c>
    </row>
    <row r="2" spans="1:20" s="196" customFormat="1" ht="20.100000000000001" customHeight="1">
      <c r="A2" s="2206" t="s">
        <v>57</v>
      </c>
      <c r="B2" s="2206"/>
      <c r="C2" s="2206"/>
      <c r="D2" s="2206"/>
      <c r="E2" s="2206"/>
      <c r="F2" s="2206"/>
      <c r="G2" s="2206"/>
      <c r="H2" s="2206"/>
      <c r="I2" s="2206"/>
      <c r="J2" s="2206"/>
      <c r="K2" s="2206"/>
      <c r="L2" s="2206"/>
      <c r="M2" s="2206"/>
      <c r="N2" s="2206"/>
      <c r="O2" s="2206"/>
      <c r="P2" s="2206"/>
      <c r="Q2" s="2206"/>
      <c r="R2" s="2206"/>
    </row>
    <row r="3" spans="1:20" s="196" customFormat="1" ht="20.100000000000001" customHeight="1">
      <c r="A3" s="195"/>
      <c r="D3" s="197"/>
      <c r="E3" s="197"/>
      <c r="F3" s="197"/>
      <c r="G3" s="197"/>
      <c r="H3" s="197"/>
      <c r="I3" s="197"/>
      <c r="J3" s="197"/>
      <c r="K3" s="197"/>
    </row>
    <row r="4" spans="1:20" ht="15.95" customHeight="1"/>
    <row r="5" spans="1:20" s="196" customFormat="1" ht="20.100000000000001" customHeight="1">
      <c r="A5" s="2231" t="s">
        <v>62</v>
      </c>
      <c r="B5" s="2231"/>
      <c r="C5" s="2231"/>
      <c r="D5" s="2231"/>
      <c r="E5" s="2231"/>
      <c r="G5" s="348"/>
      <c r="H5" s="271" t="s">
        <v>544</v>
      </c>
      <c r="I5" s="272"/>
    </row>
    <row r="6" spans="1:20" s="196" customFormat="1" ht="20.100000000000001" customHeight="1">
      <c r="A6" s="2231" t="s">
        <v>63</v>
      </c>
      <c r="B6" s="2231"/>
      <c r="C6" s="2231"/>
      <c r="D6" s="2231"/>
      <c r="E6" s="2231"/>
      <c r="F6" s="348"/>
      <c r="G6" s="348"/>
      <c r="H6" s="271" t="s">
        <v>545</v>
      </c>
      <c r="I6" s="272"/>
      <c r="J6" s="273" t="s">
        <v>536</v>
      </c>
    </row>
    <row r="7" spans="1:20" s="196" customFormat="1" ht="20.100000000000001" customHeight="1">
      <c r="A7" s="378"/>
      <c r="B7" s="378"/>
      <c r="C7" s="378"/>
      <c r="D7" s="378"/>
      <c r="E7" s="378"/>
      <c r="F7" s="348"/>
      <c r="G7" s="348"/>
      <c r="H7" s="379"/>
      <c r="I7" s="379"/>
      <c r="J7" s="273"/>
    </row>
    <row r="8" spans="1:20" s="122" customFormat="1" ht="20.100000000000001" customHeight="1" thickBot="1">
      <c r="A8" s="121" t="s">
        <v>567</v>
      </c>
      <c r="B8" s="121"/>
      <c r="C8" s="121"/>
      <c r="D8" s="121"/>
      <c r="E8" s="121"/>
      <c r="F8" s="121"/>
      <c r="G8" s="121"/>
      <c r="H8" s="121"/>
      <c r="I8" s="121"/>
      <c r="J8" s="121"/>
      <c r="K8" s="121"/>
      <c r="L8" s="121"/>
      <c r="M8" s="121"/>
      <c r="N8" s="121"/>
      <c r="Q8" s="121"/>
      <c r="R8" s="121"/>
    </row>
    <row r="9" spans="1:20" s="123" customFormat="1" ht="15.95" customHeight="1">
      <c r="A9" s="343"/>
      <c r="B9" s="124"/>
      <c r="C9" s="125"/>
      <c r="D9" s="126" t="s">
        <v>8</v>
      </c>
      <c r="E9" s="126" t="s">
        <v>9</v>
      </c>
      <c r="F9" s="126" t="s">
        <v>339</v>
      </c>
      <c r="G9" s="126"/>
      <c r="H9" s="198" t="s">
        <v>340</v>
      </c>
      <c r="I9" s="2232" t="s">
        <v>546</v>
      </c>
      <c r="J9" s="2233"/>
      <c r="K9" s="2234"/>
      <c r="L9" s="2210" t="s">
        <v>64</v>
      </c>
      <c r="M9" s="2235" t="s">
        <v>547</v>
      </c>
      <c r="N9" s="2131"/>
      <c r="O9" s="2235" t="s">
        <v>548</v>
      </c>
      <c r="P9" s="2131"/>
      <c r="Q9" s="2240" t="s">
        <v>549</v>
      </c>
    </row>
    <row r="10" spans="1:20" s="123" customFormat="1" ht="15.95" customHeight="1">
      <c r="A10" s="2212" t="s">
        <v>341</v>
      </c>
      <c r="B10" s="2213"/>
      <c r="C10" s="2214"/>
      <c r="D10" s="130"/>
      <c r="E10" s="130" t="s">
        <v>10</v>
      </c>
      <c r="F10" s="130"/>
      <c r="G10" s="130" t="s">
        <v>342</v>
      </c>
      <c r="H10" s="199"/>
      <c r="I10" s="349"/>
      <c r="J10" s="350"/>
      <c r="K10" s="200"/>
      <c r="L10" s="2211"/>
      <c r="M10" s="2236"/>
      <c r="N10" s="2237"/>
      <c r="O10" s="2236"/>
      <c r="P10" s="2237"/>
      <c r="Q10" s="1781"/>
    </row>
    <row r="11" spans="1:20" s="123" customFormat="1" ht="15.95" customHeight="1">
      <c r="A11" s="127"/>
      <c r="B11" s="128"/>
      <c r="C11" s="129"/>
      <c r="D11" s="130" t="s">
        <v>343</v>
      </c>
      <c r="E11" s="130" t="s">
        <v>11</v>
      </c>
      <c r="F11" s="130" t="s">
        <v>12</v>
      </c>
      <c r="G11" s="130"/>
      <c r="H11" s="199" t="s">
        <v>67</v>
      </c>
      <c r="I11" s="349" t="s">
        <v>176</v>
      </c>
      <c r="J11" s="351" t="s">
        <v>550</v>
      </c>
      <c r="K11" s="352" t="s">
        <v>344</v>
      </c>
      <c r="L11" s="2211"/>
      <c r="M11" s="2238"/>
      <c r="N11" s="2239"/>
      <c r="O11" s="2236"/>
      <c r="P11" s="2237"/>
      <c r="Q11" s="1781"/>
    </row>
    <row r="12" spans="1:20" s="123" customFormat="1" ht="15.95" customHeight="1">
      <c r="A12" s="131"/>
      <c r="B12" s="132"/>
      <c r="C12" s="133"/>
      <c r="D12" s="134" t="s">
        <v>345</v>
      </c>
      <c r="E12" s="134" t="s">
        <v>551</v>
      </c>
      <c r="F12" s="134" t="s">
        <v>552</v>
      </c>
      <c r="G12" s="353" t="s">
        <v>553</v>
      </c>
      <c r="H12" s="201" t="s">
        <v>346</v>
      </c>
      <c r="I12" s="354"/>
      <c r="J12" s="355"/>
      <c r="K12" s="356" t="s">
        <v>554</v>
      </c>
      <c r="L12" s="355" t="s">
        <v>555</v>
      </c>
      <c r="M12" s="357" t="s">
        <v>556</v>
      </c>
      <c r="N12" s="357" t="s">
        <v>557</v>
      </c>
      <c r="O12" s="358" t="s">
        <v>558</v>
      </c>
      <c r="P12" s="358" t="s">
        <v>559</v>
      </c>
      <c r="Q12" s="358" t="s">
        <v>560</v>
      </c>
    </row>
    <row r="13" spans="1:20" ht="15.95" customHeight="1">
      <c r="A13" s="135" t="s">
        <v>347</v>
      </c>
      <c r="B13" s="136"/>
      <c r="C13" s="137"/>
      <c r="D13" s="138"/>
      <c r="E13" s="138"/>
      <c r="F13" s="138"/>
      <c r="G13" s="138"/>
      <c r="H13" s="136"/>
      <c r="I13" s="202"/>
      <c r="J13" s="138"/>
      <c r="K13" s="203"/>
      <c r="L13" s="137"/>
      <c r="M13" s="138"/>
      <c r="N13" s="138"/>
      <c r="O13" s="138"/>
      <c r="P13" s="138"/>
      <c r="Q13" s="138"/>
    </row>
    <row r="14" spans="1:20" ht="15.95" customHeight="1">
      <c r="A14" s="139"/>
      <c r="B14" s="136"/>
      <c r="C14" s="213" t="s">
        <v>134</v>
      </c>
      <c r="D14" s="135"/>
      <c r="E14" s="135"/>
      <c r="F14" s="135"/>
      <c r="G14" s="135"/>
      <c r="H14" s="140"/>
      <c r="I14" s="202"/>
      <c r="J14" s="138"/>
      <c r="K14" s="203"/>
      <c r="L14" s="204"/>
      <c r="M14" s="137"/>
      <c r="N14" s="137"/>
      <c r="O14" s="138"/>
      <c r="P14" s="138"/>
      <c r="Q14" s="138"/>
      <c r="T14" s="286" t="s">
        <v>344</v>
      </c>
    </row>
    <row r="15" spans="1:20" ht="15.95" customHeight="1">
      <c r="A15" s="139"/>
      <c r="B15" s="142"/>
      <c r="C15" s="141" t="s">
        <v>58</v>
      </c>
      <c r="D15" s="138"/>
      <c r="E15" s="138"/>
      <c r="F15" s="138"/>
      <c r="G15" s="138"/>
      <c r="H15" s="136"/>
      <c r="I15" s="204"/>
      <c r="J15" s="135"/>
      <c r="K15" s="205"/>
      <c r="L15" s="206"/>
      <c r="M15" s="206"/>
      <c r="N15" s="206"/>
      <c r="O15" s="206"/>
      <c r="P15" s="138"/>
      <c r="Q15" s="138"/>
    </row>
    <row r="16" spans="1:20" ht="15.95" customHeight="1">
      <c r="A16" s="139"/>
      <c r="B16" s="142"/>
      <c r="C16" s="141" t="s">
        <v>59</v>
      </c>
      <c r="D16" s="359"/>
      <c r="E16" s="359"/>
      <c r="F16" s="138"/>
      <c r="G16" s="138"/>
      <c r="H16" s="136"/>
      <c r="I16" s="207" t="str">
        <f>IF(I5="","",I5)</f>
        <v/>
      </c>
      <c r="J16" s="208" t="s">
        <v>234</v>
      </c>
      <c r="K16" s="209" t="e">
        <f>VLOOKUP(I16,$C$55:$G$65,2,TRUE)</f>
        <v>#N/A</v>
      </c>
      <c r="L16" s="206"/>
      <c r="M16" s="206"/>
      <c r="N16" s="206"/>
      <c r="O16" s="206"/>
      <c r="P16" s="138"/>
      <c r="Q16" s="138"/>
    </row>
    <row r="17" spans="1:17" ht="15.95" customHeight="1">
      <c r="A17" s="139"/>
      <c r="B17" s="142"/>
      <c r="C17" s="141" t="s">
        <v>60</v>
      </c>
      <c r="D17" s="360"/>
      <c r="E17" s="360"/>
      <c r="F17" s="138"/>
      <c r="G17" s="138"/>
      <c r="H17" s="136"/>
      <c r="I17" s="361" t="s">
        <v>561</v>
      </c>
      <c r="J17" s="362" t="s">
        <v>561</v>
      </c>
      <c r="K17" s="210" t="e">
        <f>K16*0.05</f>
        <v>#N/A</v>
      </c>
      <c r="L17" s="206"/>
      <c r="M17" s="206"/>
      <c r="N17" s="206"/>
      <c r="O17" s="206"/>
      <c r="P17" s="138"/>
      <c r="Q17" s="138"/>
    </row>
    <row r="18" spans="1:17" ht="15.95" customHeight="1">
      <c r="A18" s="139"/>
      <c r="B18" s="142"/>
      <c r="C18" s="293" t="s">
        <v>569</v>
      </c>
      <c r="D18" s="172"/>
      <c r="E18" s="172"/>
      <c r="F18" s="172"/>
      <c r="G18" s="172"/>
      <c r="H18" s="341"/>
      <c r="I18" s="363" t="str">
        <f>IF(I5="","",I5)</f>
        <v/>
      </c>
      <c r="J18" s="362"/>
      <c r="K18" s="209" t="e">
        <f>IF(I18&gt;0,VLOOKUP(I18,C55:G65,5,TRUE)*I5,"")</f>
        <v>#N/A</v>
      </c>
      <c r="L18" s="237"/>
      <c r="M18" s="364"/>
      <c r="N18" s="364"/>
      <c r="O18" s="364"/>
      <c r="P18" s="138"/>
      <c r="Q18" s="138"/>
    </row>
    <row r="19" spans="1:17" ht="15.95" customHeight="1">
      <c r="A19" s="139"/>
      <c r="B19" s="139"/>
      <c r="C19" s="141"/>
      <c r="D19" s="211"/>
      <c r="E19" s="211"/>
      <c r="F19" s="211"/>
      <c r="G19" s="211"/>
      <c r="H19" s="212"/>
      <c r="I19" s="361" t="str">
        <f>IF(D19&gt;0,I6,"")</f>
        <v/>
      </c>
      <c r="J19" s="362"/>
      <c r="K19" s="209" t="str">
        <f>IF(D19&gt;0,VLOOKUP(I19,$C$55:$F$61,4,TRUE),"")</f>
        <v/>
      </c>
      <c r="L19" s="137"/>
      <c r="M19" s="138"/>
      <c r="N19" s="138"/>
      <c r="O19" s="138"/>
      <c r="P19" s="138"/>
      <c r="Q19" s="138"/>
    </row>
    <row r="20" spans="1:17" ht="15.95" customHeight="1">
      <c r="A20" s="139"/>
      <c r="B20" s="139"/>
      <c r="C20" s="366"/>
      <c r="D20" s="143"/>
      <c r="E20" s="143"/>
      <c r="F20" s="211"/>
      <c r="G20" s="211"/>
      <c r="H20" s="212"/>
      <c r="I20" s="367"/>
      <c r="J20" s="368"/>
      <c r="K20" s="369"/>
      <c r="L20" s="137"/>
      <c r="M20" s="138"/>
      <c r="N20" s="138"/>
      <c r="O20" s="138"/>
      <c r="P20" s="138"/>
      <c r="Q20" s="138"/>
    </row>
    <row r="21" spans="1:17" ht="15.95" customHeight="1">
      <c r="A21" s="139"/>
      <c r="B21" s="139"/>
      <c r="C21" s="141"/>
      <c r="D21" s="138"/>
      <c r="E21" s="138"/>
      <c r="F21" s="172"/>
      <c r="G21" s="172"/>
      <c r="H21" s="212"/>
      <c r="I21" s="370"/>
      <c r="J21" s="371"/>
      <c r="K21" s="369"/>
      <c r="L21" s="137"/>
      <c r="M21" s="138"/>
      <c r="N21" s="138"/>
      <c r="O21" s="138"/>
      <c r="P21" s="138"/>
      <c r="Q21" s="138"/>
    </row>
    <row r="22" spans="1:17" ht="15.95" customHeight="1">
      <c r="A22" s="139"/>
      <c r="B22" s="139"/>
      <c r="C22" s="372"/>
      <c r="D22" s="138"/>
      <c r="E22" s="138"/>
      <c r="F22" s="138"/>
      <c r="G22" s="138"/>
      <c r="H22" s="136"/>
      <c r="I22" s="202"/>
      <c r="J22" s="138"/>
      <c r="K22" s="203"/>
      <c r="L22" s="137"/>
      <c r="M22" s="138"/>
      <c r="N22" s="138"/>
      <c r="O22" s="138"/>
      <c r="P22" s="138"/>
      <c r="Q22" s="138"/>
    </row>
    <row r="23" spans="1:17" ht="15.95" customHeight="1">
      <c r="A23" s="139"/>
      <c r="B23" s="139"/>
      <c r="C23" s="372"/>
      <c r="D23" s="138"/>
      <c r="E23" s="138"/>
      <c r="F23" s="138"/>
      <c r="G23" s="138"/>
      <c r="H23" s="136"/>
      <c r="I23" s="202"/>
      <c r="J23" s="138"/>
      <c r="K23" s="210"/>
      <c r="L23" s="137"/>
      <c r="M23" s="138"/>
      <c r="N23" s="138"/>
      <c r="O23" s="138"/>
      <c r="P23" s="138"/>
      <c r="Q23" s="138"/>
    </row>
    <row r="24" spans="1:17" ht="15.95" customHeight="1">
      <c r="A24" s="139"/>
      <c r="B24" s="139"/>
      <c r="C24" s="138"/>
      <c r="D24" s="138"/>
      <c r="E24" s="138"/>
      <c r="F24" s="138"/>
      <c r="G24" s="138"/>
      <c r="H24" s="136"/>
      <c r="I24" s="202"/>
      <c r="J24" s="138"/>
      <c r="K24" s="203"/>
      <c r="L24" s="137"/>
      <c r="M24" s="373" t="e">
        <f>ROUNDDOWN($L$25*2/3,-3)</f>
        <v>#N/A</v>
      </c>
      <c r="N24" s="373"/>
      <c r="O24" s="373" t="e">
        <f>ROUNDDOWN($L$25*1/12,-3)</f>
        <v>#N/A</v>
      </c>
      <c r="P24" s="373"/>
      <c r="Q24" s="373"/>
    </row>
    <row r="25" spans="1:17" ht="15.95" customHeight="1" thickBot="1">
      <c r="A25" s="143"/>
      <c r="B25" s="144"/>
      <c r="C25" s="145" t="s">
        <v>13</v>
      </c>
      <c r="D25" s="172">
        <f>SUM(D16:D24)</f>
        <v>0</v>
      </c>
      <c r="E25" s="374">
        <f>SUM(E16:E24)</f>
        <v>0</v>
      </c>
      <c r="F25" s="172">
        <f>SUM(F18:F24)</f>
        <v>0</v>
      </c>
      <c r="G25" s="374">
        <f>D25-F25</f>
        <v>0</v>
      </c>
      <c r="H25" s="136">
        <f>MIN(E25,G25)</f>
        <v>0</v>
      </c>
      <c r="I25" s="375" t="s">
        <v>234</v>
      </c>
      <c r="J25" s="376" t="s">
        <v>234</v>
      </c>
      <c r="K25" s="377" t="e">
        <f>SUM(K16:K24)</f>
        <v>#N/A</v>
      </c>
      <c r="L25" s="137" t="e">
        <f>MIN(H25,K25)</f>
        <v>#N/A</v>
      </c>
      <c r="M25" s="2241" t="e">
        <f>M24+N24</f>
        <v>#N/A</v>
      </c>
      <c r="N25" s="2242"/>
      <c r="O25" s="2241" t="e">
        <f>O24+P24</f>
        <v>#N/A</v>
      </c>
      <c r="P25" s="2242"/>
      <c r="Q25" s="138" t="e">
        <f>M25+O25</f>
        <v>#N/A</v>
      </c>
    </row>
    <row r="26" spans="1:17" ht="15.95" customHeight="1">
      <c r="A26" s="297"/>
      <c r="B26" s="297"/>
      <c r="C26" s="128"/>
      <c r="D26" s="298"/>
      <c r="E26" s="298"/>
      <c r="F26" s="298"/>
      <c r="G26" s="298"/>
      <c r="H26" s="298"/>
      <c r="I26" s="299"/>
      <c r="J26" s="299"/>
      <c r="K26" s="300"/>
      <c r="L26" s="297"/>
      <c r="M26" s="380"/>
      <c r="N26" s="380"/>
      <c r="O26" s="380"/>
      <c r="P26" s="380"/>
      <c r="Q26" s="297"/>
    </row>
    <row r="27" spans="1:17" ht="15.95" customHeight="1" thickBot="1">
      <c r="A27" s="381" t="s">
        <v>568</v>
      </c>
    </row>
    <row r="28" spans="1:17" s="123" customFormat="1" ht="15.95" customHeight="1">
      <c r="A28" s="343"/>
      <c r="B28" s="124"/>
      <c r="C28" s="125"/>
      <c r="D28" s="126" t="s">
        <v>8</v>
      </c>
      <c r="E28" s="126" t="s">
        <v>9</v>
      </c>
      <c r="F28" s="126" t="s">
        <v>339</v>
      </c>
      <c r="G28" s="126"/>
      <c r="H28" s="198" t="s">
        <v>340</v>
      </c>
      <c r="I28" s="2232" t="s">
        <v>546</v>
      </c>
      <c r="J28" s="2233"/>
      <c r="K28" s="2234"/>
      <c r="L28" s="2210" t="s">
        <v>64</v>
      </c>
      <c r="M28" s="2235" t="s">
        <v>547</v>
      </c>
      <c r="N28" s="2131"/>
      <c r="O28" s="2235" t="s">
        <v>548</v>
      </c>
      <c r="P28" s="2131"/>
      <c r="Q28" s="2240" t="s">
        <v>549</v>
      </c>
    </row>
    <row r="29" spans="1:17" s="123" customFormat="1" ht="15.95" customHeight="1">
      <c r="A29" s="2212" t="s">
        <v>341</v>
      </c>
      <c r="B29" s="2213"/>
      <c r="C29" s="2214"/>
      <c r="D29" s="130"/>
      <c r="E29" s="130" t="s">
        <v>10</v>
      </c>
      <c r="F29" s="130"/>
      <c r="G29" s="130" t="s">
        <v>342</v>
      </c>
      <c r="H29" s="199"/>
      <c r="I29" s="349"/>
      <c r="J29" s="350"/>
      <c r="K29" s="200"/>
      <c r="L29" s="2211"/>
      <c r="M29" s="2236"/>
      <c r="N29" s="2237"/>
      <c r="O29" s="2236"/>
      <c r="P29" s="2237"/>
      <c r="Q29" s="1781"/>
    </row>
    <row r="30" spans="1:17" s="123" customFormat="1" ht="15.95" customHeight="1">
      <c r="A30" s="127"/>
      <c r="B30" s="128"/>
      <c r="C30" s="129"/>
      <c r="D30" s="130" t="s">
        <v>343</v>
      </c>
      <c r="E30" s="130" t="s">
        <v>11</v>
      </c>
      <c r="F30" s="130" t="s">
        <v>12</v>
      </c>
      <c r="G30" s="130"/>
      <c r="H30" s="199" t="s">
        <v>67</v>
      </c>
      <c r="I30" s="349" t="s">
        <v>176</v>
      </c>
      <c r="J30" s="351" t="s">
        <v>550</v>
      </c>
      <c r="K30" s="352" t="s">
        <v>344</v>
      </c>
      <c r="L30" s="2211"/>
      <c r="M30" s="2238"/>
      <c r="N30" s="2239"/>
      <c r="O30" s="2236"/>
      <c r="P30" s="2237"/>
      <c r="Q30" s="1781"/>
    </row>
    <row r="31" spans="1:17" s="123" customFormat="1" ht="15.95" customHeight="1">
      <c r="A31" s="131"/>
      <c r="B31" s="132"/>
      <c r="C31" s="133"/>
      <c r="D31" s="134" t="s">
        <v>345</v>
      </c>
      <c r="E31" s="134" t="s">
        <v>551</v>
      </c>
      <c r="F31" s="134" t="s">
        <v>552</v>
      </c>
      <c r="G31" s="353" t="s">
        <v>553</v>
      </c>
      <c r="H31" s="201" t="s">
        <v>346</v>
      </c>
      <c r="I31" s="354"/>
      <c r="J31" s="355"/>
      <c r="K31" s="356" t="s">
        <v>554</v>
      </c>
      <c r="L31" s="355" t="s">
        <v>555</v>
      </c>
      <c r="M31" s="357" t="s">
        <v>556</v>
      </c>
      <c r="N31" s="357" t="s">
        <v>557</v>
      </c>
      <c r="O31" s="358" t="s">
        <v>558</v>
      </c>
      <c r="P31" s="358" t="s">
        <v>559</v>
      </c>
      <c r="Q31" s="358" t="s">
        <v>560</v>
      </c>
    </row>
    <row r="32" spans="1:17" ht="15.95" customHeight="1">
      <c r="A32" s="135" t="s">
        <v>347</v>
      </c>
      <c r="B32" s="136"/>
      <c r="C32" s="137"/>
      <c r="D32" s="138"/>
      <c r="E32" s="138"/>
      <c r="F32" s="138"/>
      <c r="G32" s="138"/>
      <c r="H32" s="136"/>
      <c r="I32" s="202"/>
      <c r="J32" s="138"/>
      <c r="K32" s="203"/>
      <c r="L32" s="137"/>
      <c r="M32" s="138"/>
      <c r="N32" s="138"/>
      <c r="O32" s="138"/>
      <c r="P32" s="138"/>
      <c r="Q32" s="138"/>
    </row>
    <row r="33" spans="1:20" ht="15.95" customHeight="1">
      <c r="A33" s="139"/>
      <c r="B33" s="136"/>
      <c r="C33" s="213" t="s">
        <v>134</v>
      </c>
      <c r="D33" s="135"/>
      <c r="E33" s="135"/>
      <c r="F33" s="135"/>
      <c r="G33" s="135"/>
      <c r="H33" s="140"/>
      <c r="I33" s="202"/>
      <c r="J33" s="138"/>
      <c r="K33" s="203"/>
      <c r="L33" s="204"/>
      <c r="M33" s="137"/>
      <c r="N33" s="137"/>
      <c r="O33" s="138"/>
      <c r="P33" s="138"/>
      <c r="Q33" s="138"/>
      <c r="T33" s="286" t="s">
        <v>344</v>
      </c>
    </row>
    <row r="34" spans="1:20" ht="15.95" customHeight="1">
      <c r="A34" s="139"/>
      <c r="B34" s="142"/>
      <c r="C34" s="141" t="s">
        <v>58</v>
      </c>
      <c r="D34" s="138"/>
      <c r="E34" s="138"/>
      <c r="F34" s="138"/>
      <c r="G34" s="138"/>
      <c r="H34" s="136"/>
      <c r="I34" s="204"/>
      <c r="J34" s="135"/>
      <c r="K34" s="205"/>
      <c r="L34" s="206"/>
      <c r="M34" s="206"/>
      <c r="N34" s="206"/>
      <c r="O34" s="206"/>
      <c r="P34" s="138"/>
      <c r="Q34" s="138"/>
    </row>
    <row r="35" spans="1:20" ht="15.95" customHeight="1">
      <c r="A35" s="139"/>
      <c r="B35" s="142"/>
      <c r="C35" s="141" t="s">
        <v>59</v>
      </c>
      <c r="D35" s="359"/>
      <c r="E35" s="359"/>
      <c r="F35" s="138"/>
      <c r="G35" s="138"/>
      <c r="H35" s="136"/>
      <c r="I35" s="207" t="str">
        <f>IF(I6="","",I6)</f>
        <v/>
      </c>
      <c r="J35" s="208" t="s">
        <v>234</v>
      </c>
      <c r="K35" s="209" t="e">
        <f>VLOOKUP(I35,$K$55:$N$65,2,TRUE)</f>
        <v>#N/A</v>
      </c>
      <c r="L35" s="206"/>
      <c r="M35" s="206"/>
      <c r="N35" s="206"/>
      <c r="O35" s="206"/>
      <c r="P35" s="138"/>
      <c r="Q35" s="138"/>
    </row>
    <row r="36" spans="1:20" ht="15.95" customHeight="1">
      <c r="A36" s="139"/>
      <c r="B36" s="142"/>
      <c r="C36" s="141" t="s">
        <v>60</v>
      </c>
      <c r="D36" s="360"/>
      <c r="E36" s="360"/>
      <c r="F36" s="138"/>
      <c r="G36" s="138"/>
      <c r="H36" s="136"/>
      <c r="I36" s="361" t="s">
        <v>561</v>
      </c>
      <c r="J36" s="362" t="s">
        <v>561</v>
      </c>
      <c r="K36" s="210" t="e">
        <f>K35*0.05</f>
        <v>#N/A</v>
      </c>
      <c r="L36" s="206"/>
      <c r="M36" s="206"/>
      <c r="N36" s="206"/>
      <c r="O36" s="206"/>
      <c r="P36" s="138"/>
      <c r="Q36" s="138"/>
    </row>
    <row r="37" spans="1:20" ht="15.95" customHeight="1">
      <c r="A37" s="139"/>
      <c r="B37" s="142"/>
      <c r="C37" s="141"/>
      <c r="D37" s="360"/>
      <c r="E37" s="360"/>
      <c r="F37" s="172"/>
      <c r="G37" s="172"/>
      <c r="H37" s="341"/>
      <c r="I37" s="363" t="str">
        <f>IF(D37&gt;0,I24,"")</f>
        <v/>
      </c>
      <c r="J37" s="362"/>
      <c r="K37" s="209" t="str">
        <f>IF(D37&gt;0,VLOOKUP(I37,$C$55:$F$61,3,TRUE),"")</f>
        <v/>
      </c>
      <c r="L37" s="237"/>
      <c r="M37" s="364"/>
      <c r="N37" s="364"/>
      <c r="O37" s="364"/>
      <c r="P37" s="138"/>
      <c r="Q37" s="138"/>
    </row>
    <row r="38" spans="1:20" ht="15.95" customHeight="1">
      <c r="A38" s="139"/>
      <c r="B38" s="139"/>
      <c r="C38" s="141"/>
      <c r="D38" s="365"/>
      <c r="E38" s="365"/>
      <c r="F38" s="211"/>
      <c r="G38" s="211"/>
      <c r="H38" s="212"/>
      <c r="I38" s="361" t="str">
        <f>IF(D38&gt;0,I24,"")</f>
        <v/>
      </c>
      <c r="J38" s="362"/>
      <c r="K38" s="209" t="str">
        <f>IF(D38&gt;0,VLOOKUP(I38,$C$55:$F$61,4,TRUE),"")</f>
        <v/>
      </c>
      <c r="L38" s="137"/>
      <c r="M38" s="138"/>
      <c r="N38" s="138"/>
      <c r="O38" s="138"/>
      <c r="P38" s="138"/>
      <c r="Q38" s="138"/>
    </row>
    <row r="39" spans="1:20" ht="15.95" customHeight="1">
      <c r="A39" s="139"/>
      <c r="B39" s="139"/>
      <c r="C39" s="366"/>
      <c r="D39" s="143"/>
      <c r="E39" s="143"/>
      <c r="F39" s="211"/>
      <c r="G39" s="211"/>
      <c r="H39" s="212"/>
      <c r="I39" s="367"/>
      <c r="J39" s="368"/>
      <c r="K39" s="369"/>
      <c r="L39" s="137"/>
      <c r="M39" s="138"/>
      <c r="N39" s="138"/>
      <c r="O39" s="138"/>
      <c r="P39" s="138"/>
      <c r="Q39" s="138"/>
    </row>
    <row r="40" spans="1:20" ht="15.95" customHeight="1">
      <c r="A40" s="139"/>
      <c r="B40" s="139"/>
      <c r="C40" s="141"/>
      <c r="D40" s="138"/>
      <c r="E40" s="138"/>
      <c r="F40" s="172"/>
      <c r="G40" s="172"/>
      <c r="H40" s="212"/>
      <c r="I40" s="370"/>
      <c r="J40" s="371"/>
      <c r="K40" s="369"/>
      <c r="L40" s="137"/>
      <c r="M40" s="138"/>
      <c r="N40" s="138"/>
      <c r="O40" s="138"/>
      <c r="P40" s="138"/>
      <c r="Q40" s="138"/>
    </row>
    <row r="41" spans="1:20" ht="15.95" customHeight="1">
      <c r="A41" s="139"/>
      <c r="B41" s="139"/>
      <c r="C41" s="372"/>
      <c r="D41" s="138"/>
      <c r="E41" s="138"/>
      <c r="F41" s="138"/>
      <c r="G41" s="138"/>
      <c r="H41" s="136"/>
      <c r="I41" s="202"/>
      <c r="J41" s="138"/>
      <c r="K41" s="203"/>
      <c r="L41" s="137"/>
      <c r="M41" s="138"/>
      <c r="N41" s="138"/>
      <c r="O41" s="138"/>
      <c r="P41" s="138"/>
      <c r="Q41" s="138"/>
    </row>
    <row r="42" spans="1:20" ht="15.95" customHeight="1">
      <c r="A42" s="139"/>
      <c r="B42" s="139"/>
      <c r="C42" s="372"/>
      <c r="D42" s="138"/>
      <c r="E42" s="138"/>
      <c r="F42" s="138"/>
      <c r="G42" s="138"/>
      <c r="H42" s="136"/>
      <c r="I42" s="202"/>
      <c r="J42" s="138"/>
      <c r="K42" s="210"/>
      <c r="L42" s="137"/>
      <c r="M42" s="138"/>
      <c r="N42" s="138"/>
      <c r="O42" s="138"/>
      <c r="P42" s="138"/>
      <c r="Q42" s="138"/>
    </row>
    <row r="43" spans="1:20" ht="15.95" customHeight="1">
      <c r="A43" s="139"/>
      <c r="B43" s="139"/>
      <c r="C43" s="138"/>
      <c r="D43" s="138"/>
      <c r="E43" s="138"/>
      <c r="F43" s="138"/>
      <c r="G43" s="138"/>
      <c r="H43" s="136"/>
      <c r="I43" s="202"/>
      <c r="J43" s="138"/>
      <c r="K43" s="203"/>
      <c r="L43" s="137"/>
      <c r="M43" s="373"/>
      <c r="N43" s="373" t="e">
        <f>ROUNDDOWN($L$44*1/2,-3)</f>
        <v>#N/A</v>
      </c>
      <c r="O43" s="373"/>
      <c r="P43" s="373" t="e">
        <f>ROUNDDOWN($L$44*1/4,-3)</f>
        <v>#N/A</v>
      </c>
      <c r="Q43" s="373"/>
    </row>
    <row r="44" spans="1:20" ht="15.95" customHeight="1" thickBot="1">
      <c r="A44" s="143"/>
      <c r="B44" s="144"/>
      <c r="C44" s="145" t="s">
        <v>13</v>
      </c>
      <c r="D44" s="172">
        <f>SUM(D35:D43)</f>
        <v>0</v>
      </c>
      <c r="E44" s="374">
        <f>SUM(E35:E43)</f>
        <v>0</v>
      </c>
      <c r="F44" s="172">
        <f>SUM(F37:F43)</f>
        <v>0</v>
      </c>
      <c r="G44" s="374">
        <f>D44-F44</f>
        <v>0</v>
      </c>
      <c r="H44" s="136">
        <f>MIN(E44,G44)</f>
        <v>0</v>
      </c>
      <c r="I44" s="375" t="s">
        <v>234</v>
      </c>
      <c r="J44" s="376" t="s">
        <v>234</v>
      </c>
      <c r="K44" s="377" t="e">
        <f>SUM(K35:K43)</f>
        <v>#N/A</v>
      </c>
      <c r="L44" s="137" t="e">
        <f>MIN(H44,K44)</f>
        <v>#N/A</v>
      </c>
      <c r="M44" s="2241" t="e">
        <f>M43+N43</f>
        <v>#N/A</v>
      </c>
      <c r="N44" s="2242"/>
      <c r="O44" s="2241" t="e">
        <f>O43+P43</f>
        <v>#N/A</v>
      </c>
      <c r="P44" s="2242"/>
      <c r="Q44" s="138" t="e">
        <f>M44+O44</f>
        <v>#N/A</v>
      </c>
    </row>
    <row r="45" spans="1:20" ht="15.95" customHeight="1">
      <c r="A45" s="297"/>
      <c r="B45" s="297"/>
      <c r="C45" s="128"/>
      <c r="D45" s="298"/>
      <c r="E45" s="298"/>
      <c r="F45" s="298"/>
      <c r="G45" s="298"/>
      <c r="H45" s="298"/>
      <c r="I45" s="299"/>
      <c r="J45" s="299"/>
      <c r="K45" s="300"/>
      <c r="L45" s="298"/>
      <c r="M45" s="380"/>
      <c r="N45" s="380"/>
      <c r="O45" s="380"/>
      <c r="P45" s="380"/>
      <c r="Q45" s="297"/>
    </row>
    <row r="46" spans="1:20" ht="15.95" customHeight="1">
      <c r="B46" s="121" t="s">
        <v>68</v>
      </c>
    </row>
    <row r="47" spans="1:20" ht="15.95" customHeight="1">
      <c r="B47" s="121" t="s">
        <v>562</v>
      </c>
    </row>
    <row r="48" spans="1:20" ht="15.95" customHeight="1">
      <c r="B48" s="121" t="s">
        <v>563</v>
      </c>
    </row>
    <row r="49" spans="2:14" ht="15.95" customHeight="1">
      <c r="B49" s="121" t="s">
        <v>564</v>
      </c>
    </row>
    <row r="50" spans="2:14" ht="15.95" customHeight="1">
      <c r="B50" s="121" t="s">
        <v>565</v>
      </c>
    </row>
    <row r="51" spans="2:14" ht="15.95" customHeight="1">
      <c r="B51" s="146"/>
    </row>
    <row r="52" spans="2:14" ht="15.95" customHeight="1">
      <c r="B52" s="146"/>
    </row>
    <row r="53" spans="2:14" ht="15.95" customHeight="1">
      <c r="B53" s="146"/>
    </row>
    <row r="54" spans="2:14" ht="15.95" customHeight="1">
      <c r="B54" s="146"/>
      <c r="C54" s="302" t="s">
        <v>176</v>
      </c>
      <c r="D54" s="293" t="s">
        <v>532</v>
      </c>
      <c r="E54" s="293" t="s">
        <v>533</v>
      </c>
      <c r="F54" s="293" t="s">
        <v>566</v>
      </c>
      <c r="G54" s="293" t="s">
        <v>570</v>
      </c>
      <c r="K54" s="302" t="s">
        <v>176</v>
      </c>
      <c r="L54" s="293" t="s">
        <v>532</v>
      </c>
      <c r="M54" s="293" t="s">
        <v>533</v>
      </c>
      <c r="N54" s="293" t="s">
        <v>566</v>
      </c>
    </row>
    <row r="55" spans="2:14">
      <c r="C55" s="120">
        <v>0</v>
      </c>
      <c r="D55" s="138">
        <v>92300000</v>
      </c>
      <c r="E55" s="138">
        <v>2049000</v>
      </c>
      <c r="F55" s="138">
        <v>3648000</v>
      </c>
      <c r="G55" s="138">
        <v>49000</v>
      </c>
      <c r="K55" s="120">
        <v>0</v>
      </c>
      <c r="L55" s="138">
        <v>58700000</v>
      </c>
      <c r="M55" s="138"/>
      <c r="N55" s="138"/>
    </row>
    <row r="56" spans="2:14">
      <c r="C56" s="286">
        <v>21</v>
      </c>
      <c r="D56" s="138">
        <v>99800000</v>
      </c>
      <c r="E56" s="138">
        <v>2323000</v>
      </c>
      <c r="F56" s="138">
        <v>4452000</v>
      </c>
      <c r="G56" s="138">
        <v>37000</v>
      </c>
      <c r="K56" s="286">
        <v>21</v>
      </c>
      <c r="L56" s="138">
        <v>63500000</v>
      </c>
      <c r="M56" s="138"/>
      <c r="N56" s="138"/>
    </row>
    <row r="57" spans="2:14">
      <c r="C57" s="286">
        <v>31</v>
      </c>
      <c r="D57" s="138">
        <v>112400000</v>
      </c>
      <c r="E57" s="138">
        <v>3098000</v>
      </c>
      <c r="F57" s="138">
        <v>5397000</v>
      </c>
      <c r="G57" s="138">
        <v>32000</v>
      </c>
      <c r="K57" s="286">
        <v>31</v>
      </c>
      <c r="L57" s="138">
        <v>71500000</v>
      </c>
      <c r="M57" s="138"/>
      <c r="N57" s="138"/>
    </row>
    <row r="58" spans="2:14">
      <c r="C58" s="286">
        <v>41</v>
      </c>
      <c r="D58" s="138">
        <v>127400000</v>
      </c>
      <c r="E58" s="138">
        <v>3898000</v>
      </c>
      <c r="F58" s="138">
        <v>7496000</v>
      </c>
      <c r="G58" s="138">
        <v>28000</v>
      </c>
      <c r="K58" s="286">
        <v>41</v>
      </c>
      <c r="L58" s="138">
        <v>81000000</v>
      </c>
      <c r="M58" s="138"/>
      <c r="N58" s="138"/>
    </row>
    <row r="59" spans="2:14">
      <c r="C59" s="286">
        <v>71</v>
      </c>
      <c r="D59" s="138">
        <v>167300000</v>
      </c>
      <c r="E59" s="138">
        <v>5497000</v>
      </c>
      <c r="F59" s="138">
        <v>11245000</v>
      </c>
      <c r="G59" s="138">
        <v>23000</v>
      </c>
      <c r="K59" s="286">
        <v>71</v>
      </c>
      <c r="L59" s="138">
        <v>106400000</v>
      </c>
      <c r="M59" s="138"/>
      <c r="N59" s="138"/>
    </row>
    <row r="60" spans="2:14">
      <c r="C60" s="286">
        <v>101</v>
      </c>
      <c r="D60" s="138">
        <v>199800000</v>
      </c>
      <c r="E60" s="138">
        <v>6597000</v>
      </c>
      <c r="F60" s="138">
        <v>13494000</v>
      </c>
      <c r="G60" s="138">
        <v>19000</v>
      </c>
      <c r="K60" s="286">
        <v>101</v>
      </c>
      <c r="L60" s="138">
        <v>127100000</v>
      </c>
      <c r="M60" s="138"/>
      <c r="N60" s="138"/>
    </row>
    <row r="61" spans="2:14">
      <c r="C61" s="286">
        <v>131</v>
      </c>
      <c r="D61" s="138">
        <v>232300000</v>
      </c>
      <c r="E61" s="138">
        <v>8246000</v>
      </c>
      <c r="F61" s="138">
        <v>16868000</v>
      </c>
      <c r="G61" s="138">
        <v>18000</v>
      </c>
      <c r="K61" s="286">
        <v>131</v>
      </c>
      <c r="L61" s="138">
        <v>147800000</v>
      </c>
      <c r="M61" s="138"/>
      <c r="N61" s="138"/>
    </row>
    <row r="62" spans="2:14">
      <c r="C62" s="120">
        <v>161</v>
      </c>
      <c r="D62" s="138">
        <v>264800000</v>
      </c>
      <c r="E62" s="138"/>
      <c r="F62" s="138"/>
      <c r="G62" s="138">
        <v>17000</v>
      </c>
      <c r="K62" s="120">
        <v>161</v>
      </c>
      <c r="L62" s="138">
        <v>168500000</v>
      </c>
      <c r="M62" s="138"/>
      <c r="N62" s="138"/>
    </row>
    <row r="63" spans="2:14">
      <c r="C63" s="120">
        <v>191</v>
      </c>
      <c r="D63" s="138">
        <v>299700000</v>
      </c>
      <c r="E63" s="138"/>
      <c r="F63" s="138"/>
      <c r="G63" s="138">
        <v>17000</v>
      </c>
      <c r="K63" s="120">
        <v>191</v>
      </c>
      <c r="L63" s="138">
        <v>190800000</v>
      </c>
      <c r="M63" s="138"/>
      <c r="N63" s="138"/>
    </row>
    <row r="64" spans="2:14">
      <c r="C64" s="120">
        <v>221</v>
      </c>
      <c r="D64" s="138">
        <v>327300000</v>
      </c>
      <c r="E64" s="138"/>
      <c r="F64" s="138"/>
      <c r="G64" s="138">
        <v>17000</v>
      </c>
      <c r="K64" s="120">
        <v>221</v>
      </c>
      <c r="L64" s="138">
        <v>208300000</v>
      </c>
      <c r="M64" s="138"/>
      <c r="N64" s="138"/>
    </row>
    <row r="65" spans="3:14">
      <c r="C65" s="120">
        <v>251</v>
      </c>
      <c r="D65" s="138">
        <v>362300000</v>
      </c>
      <c r="E65" s="138"/>
      <c r="F65" s="138"/>
      <c r="G65" s="138">
        <v>17000</v>
      </c>
      <c r="K65" s="120">
        <v>251</v>
      </c>
      <c r="L65" s="138">
        <v>230500000</v>
      </c>
      <c r="M65" s="138"/>
      <c r="N65" s="138"/>
    </row>
  </sheetData>
  <sheetProtection selectLockedCells="1"/>
  <mergeCells count="19">
    <mergeCell ref="Q28:Q30"/>
    <mergeCell ref="A29:C29"/>
    <mergeCell ref="M44:N44"/>
    <mergeCell ref="O44:P44"/>
    <mergeCell ref="M25:N25"/>
    <mergeCell ref="O25:P25"/>
    <mergeCell ref="I28:K28"/>
    <mergeCell ref="L28:L30"/>
    <mergeCell ref="M28:N30"/>
    <mergeCell ref="O28:P30"/>
    <mergeCell ref="A2:R2"/>
    <mergeCell ref="A5:E5"/>
    <mergeCell ref="A6:E6"/>
    <mergeCell ref="I9:K9"/>
    <mergeCell ref="L9:L11"/>
    <mergeCell ref="M9:N11"/>
    <mergeCell ref="O9:P11"/>
    <mergeCell ref="Q9:Q11"/>
    <mergeCell ref="A10:C10"/>
  </mergeCells>
  <phoneticPr fontId="2"/>
  <pageMargins left="0.59055118110236227" right="0.59055118110236227" top="0.98425196850393704" bottom="0.98425196850393704" header="0.51181102362204722" footer="0.51181102362204722"/>
  <pageSetup paperSize="9" scale="61" orientation="landscape" horizontalDpi="300" verticalDpi="300" r:id="rId1"/>
  <headerFooter alignWithMargins="0"/>
  <drawing r:id="rId2"/>
  <legacyDrawing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1"/>
  <sheetViews>
    <sheetView view="pageBreakPreview" zoomScaleNormal="100" zoomScaleSheetLayoutView="100" workbookViewId="0">
      <selection activeCell="B3" sqref="B3"/>
    </sheetView>
  </sheetViews>
  <sheetFormatPr defaultRowHeight="13.9" customHeight="1"/>
  <cols>
    <col min="1" max="1" width="4.625" style="967" customWidth="1"/>
    <col min="2" max="2" width="15.5" style="967" bestFit="1" customWidth="1"/>
    <col min="3" max="3" width="2" style="967" customWidth="1"/>
    <col min="4" max="4" width="11" style="967" customWidth="1"/>
    <col min="5" max="5" width="22.5" style="967" bestFit="1" customWidth="1"/>
    <col min="6" max="6" width="11" style="967" customWidth="1"/>
    <col min="7" max="7" width="3.75" style="967" customWidth="1"/>
    <col min="8" max="8" width="15.5" style="967" customWidth="1"/>
    <col min="9" max="9" width="1.625" style="967" customWidth="1"/>
    <col min="10" max="13" width="11" style="967" customWidth="1"/>
    <col min="14" max="15" width="11" style="968" customWidth="1"/>
    <col min="16" max="16" width="2.75" style="967" customWidth="1"/>
    <col min="17" max="256" width="9" style="967"/>
    <col min="257" max="257" width="4.625" style="967" customWidth="1"/>
    <col min="258" max="258" width="15.5" style="967" bestFit="1" customWidth="1"/>
    <col min="259" max="259" width="2" style="967" customWidth="1"/>
    <col min="260" max="260" width="11" style="967" customWidth="1"/>
    <col min="261" max="261" width="22.5" style="967" bestFit="1" customWidth="1"/>
    <col min="262" max="262" width="11" style="967" customWidth="1"/>
    <col min="263" max="263" width="3.75" style="967" customWidth="1"/>
    <col min="264" max="264" width="15.5" style="967" customWidth="1"/>
    <col min="265" max="265" width="1.625" style="967" customWidth="1"/>
    <col min="266" max="271" width="11" style="967" customWidth="1"/>
    <col min="272" max="272" width="2.75" style="967" customWidth="1"/>
    <col min="273" max="512" width="9" style="967"/>
    <col min="513" max="513" width="4.625" style="967" customWidth="1"/>
    <col min="514" max="514" width="15.5" style="967" bestFit="1" customWidth="1"/>
    <col min="515" max="515" width="2" style="967" customWidth="1"/>
    <col min="516" max="516" width="11" style="967" customWidth="1"/>
    <col min="517" max="517" width="22.5" style="967" bestFit="1" customWidth="1"/>
    <col min="518" max="518" width="11" style="967" customWidth="1"/>
    <col min="519" max="519" width="3.75" style="967" customWidth="1"/>
    <col min="520" max="520" width="15.5" style="967" customWidth="1"/>
    <col min="521" max="521" width="1.625" style="967" customWidth="1"/>
    <col min="522" max="527" width="11" style="967" customWidth="1"/>
    <col min="528" max="528" width="2.75" style="967" customWidth="1"/>
    <col min="529" max="768" width="9" style="967"/>
    <col min="769" max="769" width="4.625" style="967" customWidth="1"/>
    <col min="770" max="770" width="15.5" style="967" bestFit="1" customWidth="1"/>
    <col min="771" max="771" width="2" style="967" customWidth="1"/>
    <col min="772" max="772" width="11" style="967" customWidth="1"/>
    <col min="773" max="773" width="22.5" style="967" bestFit="1" customWidth="1"/>
    <col min="774" max="774" width="11" style="967" customWidth="1"/>
    <col min="775" max="775" width="3.75" style="967" customWidth="1"/>
    <col min="776" max="776" width="15.5" style="967" customWidth="1"/>
    <col min="777" max="777" width="1.625" style="967" customWidth="1"/>
    <col min="778" max="783" width="11" style="967" customWidth="1"/>
    <col min="784" max="784" width="2.75" style="967" customWidth="1"/>
    <col min="785" max="1024" width="9" style="967"/>
    <col min="1025" max="1025" width="4.625" style="967" customWidth="1"/>
    <col min="1026" max="1026" width="15.5" style="967" bestFit="1" customWidth="1"/>
    <col min="1027" max="1027" width="2" style="967" customWidth="1"/>
    <col min="1028" max="1028" width="11" style="967" customWidth="1"/>
    <col min="1029" max="1029" width="22.5" style="967" bestFit="1" customWidth="1"/>
    <col min="1030" max="1030" width="11" style="967" customWidth="1"/>
    <col min="1031" max="1031" width="3.75" style="967" customWidth="1"/>
    <col min="1032" max="1032" width="15.5" style="967" customWidth="1"/>
    <col min="1033" max="1033" width="1.625" style="967" customWidth="1"/>
    <col min="1034" max="1039" width="11" style="967" customWidth="1"/>
    <col min="1040" max="1040" width="2.75" style="967" customWidth="1"/>
    <col min="1041" max="1280" width="9" style="967"/>
    <col min="1281" max="1281" width="4.625" style="967" customWidth="1"/>
    <col min="1282" max="1282" width="15.5" style="967" bestFit="1" customWidth="1"/>
    <col min="1283" max="1283" width="2" style="967" customWidth="1"/>
    <col min="1284" max="1284" width="11" style="967" customWidth="1"/>
    <col min="1285" max="1285" width="22.5" style="967" bestFit="1" customWidth="1"/>
    <col min="1286" max="1286" width="11" style="967" customWidth="1"/>
    <col min="1287" max="1287" width="3.75" style="967" customWidth="1"/>
    <col min="1288" max="1288" width="15.5" style="967" customWidth="1"/>
    <col min="1289" max="1289" width="1.625" style="967" customWidth="1"/>
    <col min="1290" max="1295" width="11" style="967" customWidth="1"/>
    <col min="1296" max="1296" width="2.75" style="967" customWidth="1"/>
    <col min="1297" max="1536" width="9" style="967"/>
    <col min="1537" max="1537" width="4.625" style="967" customWidth="1"/>
    <col min="1538" max="1538" width="15.5" style="967" bestFit="1" customWidth="1"/>
    <col min="1539" max="1539" width="2" style="967" customWidth="1"/>
    <col min="1540" max="1540" width="11" style="967" customWidth="1"/>
    <col min="1541" max="1541" width="22.5" style="967" bestFit="1" customWidth="1"/>
    <col min="1542" max="1542" width="11" style="967" customWidth="1"/>
    <col min="1543" max="1543" width="3.75" style="967" customWidth="1"/>
    <col min="1544" max="1544" width="15.5" style="967" customWidth="1"/>
    <col min="1545" max="1545" width="1.625" style="967" customWidth="1"/>
    <col min="1546" max="1551" width="11" style="967" customWidth="1"/>
    <col min="1552" max="1552" width="2.75" style="967" customWidth="1"/>
    <col min="1553" max="1792" width="9" style="967"/>
    <col min="1793" max="1793" width="4.625" style="967" customWidth="1"/>
    <col min="1794" max="1794" width="15.5" style="967" bestFit="1" customWidth="1"/>
    <col min="1795" max="1795" width="2" style="967" customWidth="1"/>
    <col min="1796" max="1796" width="11" style="967" customWidth="1"/>
    <col min="1797" max="1797" width="22.5" style="967" bestFit="1" customWidth="1"/>
    <col min="1798" max="1798" width="11" style="967" customWidth="1"/>
    <col min="1799" max="1799" width="3.75" style="967" customWidth="1"/>
    <col min="1800" max="1800" width="15.5" style="967" customWidth="1"/>
    <col min="1801" max="1801" width="1.625" style="967" customWidth="1"/>
    <col min="1802" max="1807" width="11" style="967" customWidth="1"/>
    <col min="1808" max="1808" width="2.75" style="967" customWidth="1"/>
    <col min="1809" max="2048" width="9" style="967"/>
    <col min="2049" max="2049" width="4.625" style="967" customWidth="1"/>
    <col min="2050" max="2050" width="15.5" style="967" bestFit="1" customWidth="1"/>
    <col min="2051" max="2051" width="2" style="967" customWidth="1"/>
    <col min="2052" max="2052" width="11" style="967" customWidth="1"/>
    <col min="2053" max="2053" width="22.5" style="967" bestFit="1" customWidth="1"/>
    <col min="2054" max="2054" width="11" style="967" customWidth="1"/>
    <col min="2055" max="2055" width="3.75" style="967" customWidth="1"/>
    <col min="2056" max="2056" width="15.5" style="967" customWidth="1"/>
    <col min="2057" max="2057" width="1.625" style="967" customWidth="1"/>
    <col min="2058" max="2063" width="11" style="967" customWidth="1"/>
    <col min="2064" max="2064" width="2.75" style="967" customWidth="1"/>
    <col min="2065" max="2304" width="9" style="967"/>
    <col min="2305" max="2305" width="4.625" style="967" customWidth="1"/>
    <col min="2306" max="2306" width="15.5" style="967" bestFit="1" customWidth="1"/>
    <col min="2307" max="2307" width="2" style="967" customWidth="1"/>
    <col min="2308" max="2308" width="11" style="967" customWidth="1"/>
    <col min="2309" max="2309" width="22.5" style="967" bestFit="1" customWidth="1"/>
    <col min="2310" max="2310" width="11" style="967" customWidth="1"/>
    <col min="2311" max="2311" width="3.75" style="967" customWidth="1"/>
    <col min="2312" max="2312" width="15.5" style="967" customWidth="1"/>
    <col min="2313" max="2313" width="1.625" style="967" customWidth="1"/>
    <col min="2314" max="2319" width="11" style="967" customWidth="1"/>
    <col min="2320" max="2320" width="2.75" style="967" customWidth="1"/>
    <col min="2321" max="2560" width="9" style="967"/>
    <col min="2561" max="2561" width="4.625" style="967" customWidth="1"/>
    <col min="2562" max="2562" width="15.5" style="967" bestFit="1" customWidth="1"/>
    <col min="2563" max="2563" width="2" style="967" customWidth="1"/>
    <col min="2564" max="2564" width="11" style="967" customWidth="1"/>
    <col min="2565" max="2565" width="22.5" style="967" bestFit="1" customWidth="1"/>
    <col min="2566" max="2566" width="11" style="967" customWidth="1"/>
    <col min="2567" max="2567" width="3.75" style="967" customWidth="1"/>
    <col min="2568" max="2568" width="15.5" style="967" customWidth="1"/>
    <col min="2569" max="2569" width="1.625" style="967" customWidth="1"/>
    <col min="2570" max="2575" width="11" style="967" customWidth="1"/>
    <col min="2576" max="2576" width="2.75" style="967" customWidth="1"/>
    <col min="2577" max="2816" width="9" style="967"/>
    <col min="2817" max="2817" width="4.625" style="967" customWidth="1"/>
    <col min="2818" max="2818" width="15.5" style="967" bestFit="1" customWidth="1"/>
    <col min="2819" max="2819" width="2" style="967" customWidth="1"/>
    <col min="2820" max="2820" width="11" style="967" customWidth="1"/>
    <col min="2821" max="2821" width="22.5" style="967" bestFit="1" customWidth="1"/>
    <col min="2822" max="2822" width="11" style="967" customWidth="1"/>
    <col min="2823" max="2823" width="3.75" style="967" customWidth="1"/>
    <col min="2824" max="2824" width="15.5" style="967" customWidth="1"/>
    <col min="2825" max="2825" width="1.625" style="967" customWidth="1"/>
    <col min="2826" max="2831" width="11" style="967" customWidth="1"/>
    <col min="2832" max="2832" width="2.75" style="967" customWidth="1"/>
    <col min="2833" max="3072" width="9" style="967"/>
    <col min="3073" max="3073" width="4.625" style="967" customWidth="1"/>
    <col min="3074" max="3074" width="15.5" style="967" bestFit="1" customWidth="1"/>
    <col min="3075" max="3075" width="2" style="967" customWidth="1"/>
    <col min="3076" max="3076" width="11" style="967" customWidth="1"/>
    <col min="3077" max="3077" width="22.5" style="967" bestFit="1" customWidth="1"/>
    <col min="3078" max="3078" width="11" style="967" customWidth="1"/>
    <col min="3079" max="3079" width="3.75" style="967" customWidth="1"/>
    <col min="3080" max="3080" width="15.5" style="967" customWidth="1"/>
    <col min="3081" max="3081" width="1.625" style="967" customWidth="1"/>
    <col min="3082" max="3087" width="11" style="967" customWidth="1"/>
    <col min="3088" max="3088" width="2.75" style="967" customWidth="1"/>
    <col min="3089" max="3328" width="9" style="967"/>
    <col min="3329" max="3329" width="4.625" style="967" customWidth="1"/>
    <col min="3330" max="3330" width="15.5" style="967" bestFit="1" customWidth="1"/>
    <col min="3331" max="3331" width="2" style="967" customWidth="1"/>
    <col min="3332" max="3332" width="11" style="967" customWidth="1"/>
    <col min="3333" max="3333" width="22.5" style="967" bestFit="1" customWidth="1"/>
    <col min="3334" max="3334" width="11" style="967" customWidth="1"/>
    <col min="3335" max="3335" width="3.75" style="967" customWidth="1"/>
    <col min="3336" max="3336" width="15.5" style="967" customWidth="1"/>
    <col min="3337" max="3337" width="1.625" style="967" customWidth="1"/>
    <col min="3338" max="3343" width="11" style="967" customWidth="1"/>
    <col min="3344" max="3344" width="2.75" style="967" customWidth="1"/>
    <col min="3345" max="3584" width="9" style="967"/>
    <col min="3585" max="3585" width="4.625" style="967" customWidth="1"/>
    <col min="3586" max="3586" width="15.5" style="967" bestFit="1" customWidth="1"/>
    <col min="3587" max="3587" width="2" style="967" customWidth="1"/>
    <col min="3588" max="3588" width="11" style="967" customWidth="1"/>
    <col min="3589" max="3589" width="22.5" style="967" bestFit="1" customWidth="1"/>
    <col min="3590" max="3590" width="11" style="967" customWidth="1"/>
    <col min="3591" max="3591" width="3.75" style="967" customWidth="1"/>
    <col min="3592" max="3592" width="15.5" style="967" customWidth="1"/>
    <col min="3593" max="3593" width="1.625" style="967" customWidth="1"/>
    <col min="3594" max="3599" width="11" style="967" customWidth="1"/>
    <col min="3600" max="3600" width="2.75" style="967" customWidth="1"/>
    <col min="3601" max="3840" width="9" style="967"/>
    <col min="3841" max="3841" width="4.625" style="967" customWidth="1"/>
    <col min="3842" max="3842" width="15.5" style="967" bestFit="1" customWidth="1"/>
    <col min="3843" max="3843" width="2" style="967" customWidth="1"/>
    <col min="3844" max="3844" width="11" style="967" customWidth="1"/>
    <col min="3845" max="3845" width="22.5" style="967" bestFit="1" customWidth="1"/>
    <col min="3846" max="3846" width="11" style="967" customWidth="1"/>
    <col min="3847" max="3847" width="3.75" style="967" customWidth="1"/>
    <col min="3848" max="3848" width="15.5" style="967" customWidth="1"/>
    <col min="3849" max="3849" width="1.625" style="967" customWidth="1"/>
    <col min="3850" max="3855" width="11" style="967" customWidth="1"/>
    <col min="3856" max="3856" width="2.75" style="967" customWidth="1"/>
    <col min="3857" max="4096" width="9" style="967"/>
    <col min="4097" max="4097" width="4.625" style="967" customWidth="1"/>
    <col min="4098" max="4098" width="15.5" style="967" bestFit="1" customWidth="1"/>
    <col min="4099" max="4099" width="2" style="967" customWidth="1"/>
    <col min="4100" max="4100" width="11" style="967" customWidth="1"/>
    <col min="4101" max="4101" width="22.5" style="967" bestFit="1" customWidth="1"/>
    <col min="4102" max="4102" width="11" style="967" customWidth="1"/>
    <col min="4103" max="4103" width="3.75" style="967" customWidth="1"/>
    <col min="4104" max="4104" width="15.5" style="967" customWidth="1"/>
    <col min="4105" max="4105" width="1.625" style="967" customWidth="1"/>
    <col min="4106" max="4111" width="11" style="967" customWidth="1"/>
    <col min="4112" max="4112" width="2.75" style="967" customWidth="1"/>
    <col min="4113" max="4352" width="9" style="967"/>
    <col min="4353" max="4353" width="4.625" style="967" customWidth="1"/>
    <col min="4354" max="4354" width="15.5" style="967" bestFit="1" customWidth="1"/>
    <col min="4355" max="4355" width="2" style="967" customWidth="1"/>
    <col min="4356" max="4356" width="11" style="967" customWidth="1"/>
    <col min="4357" max="4357" width="22.5" style="967" bestFit="1" customWidth="1"/>
    <col min="4358" max="4358" width="11" style="967" customWidth="1"/>
    <col min="4359" max="4359" width="3.75" style="967" customWidth="1"/>
    <col min="4360" max="4360" width="15.5" style="967" customWidth="1"/>
    <col min="4361" max="4361" width="1.625" style="967" customWidth="1"/>
    <col min="4362" max="4367" width="11" style="967" customWidth="1"/>
    <col min="4368" max="4368" width="2.75" style="967" customWidth="1"/>
    <col min="4369" max="4608" width="9" style="967"/>
    <col min="4609" max="4609" width="4.625" style="967" customWidth="1"/>
    <col min="4610" max="4610" width="15.5" style="967" bestFit="1" customWidth="1"/>
    <col min="4611" max="4611" width="2" style="967" customWidth="1"/>
    <col min="4612" max="4612" width="11" style="967" customWidth="1"/>
    <col min="4613" max="4613" width="22.5" style="967" bestFit="1" customWidth="1"/>
    <col min="4614" max="4614" width="11" style="967" customWidth="1"/>
    <col min="4615" max="4615" width="3.75" style="967" customWidth="1"/>
    <col min="4616" max="4616" width="15.5" style="967" customWidth="1"/>
    <col min="4617" max="4617" width="1.625" style="967" customWidth="1"/>
    <col min="4618" max="4623" width="11" style="967" customWidth="1"/>
    <col min="4624" max="4624" width="2.75" style="967" customWidth="1"/>
    <col min="4625" max="4864" width="9" style="967"/>
    <col min="4865" max="4865" width="4.625" style="967" customWidth="1"/>
    <col min="4866" max="4866" width="15.5" style="967" bestFit="1" customWidth="1"/>
    <col min="4867" max="4867" width="2" style="967" customWidth="1"/>
    <col min="4868" max="4868" width="11" style="967" customWidth="1"/>
    <col min="4869" max="4869" width="22.5" style="967" bestFit="1" customWidth="1"/>
    <col min="4870" max="4870" width="11" style="967" customWidth="1"/>
    <col min="4871" max="4871" width="3.75" style="967" customWidth="1"/>
    <col min="4872" max="4872" width="15.5" style="967" customWidth="1"/>
    <col min="4873" max="4873" width="1.625" style="967" customWidth="1"/>
    <col min="4874" max="4879" width="11" style="967" customWidth="1"/>
    <col min="4880" max="4880" width="2.75" style="967" customWidth="1"/>
    <col min="4881" max="5120" width="9" style="967"/>
    <col min="5121" max="5121" width="4.625" style="967" customWidth="1"/>
    <col min="5122" max="5122" width="15.5" style="967" bestFit="1" customWidth="1"/>
    <col min="5123" max="5123" width="2" style="967" customWidth="1"/>
    <col min="5124" max="5124" width="11" style="967" customWidth="1"/>
    <col min="5125" max="5125" width="22.5" style="967" bestFit="1" customWidth="1"/>
    <col min="5126" max="5126" width="11" style="967" customWidth="1"/>
    <col min="5127" max="5127" width="3.75" style="967" customWidth="1"/>
    <col min="5128" max="5128" width="15.5" style="967" customWidth="1"/>
    <col min="5129" max="5129" width="1.625" style="967" customWidth="1"/>
    <col min="5130" max="5135" width="11" style="967" customWidth="1"/>
    <col min="5136" max="5136" width="2.75" style="967" customWidth="1"/>
    <col min="5137" max="5376" width="9" style="967"/>
    <col min="5377" max="5377" width="4.625" style="967" customWidth="1"/>
    <col min="5378" max="5378" width="15.5" style="967" bestFit="1" customWidth="1"/>
    <col min="5379" max="5379" width="2" style="967" customWidth="1"/>
    <col min="5380" max="5380" width="11" style="967" customWidth="1"/>
    <col min="5381" max="5381" width="22.5" style="967" bestFit="1" customWidth="1"/>
    <col min="5382" max="5382" width="11" style="967" customWidth="1"/>
    <col min="5383" max="5383" width="3.75" style="967" customWidth="1"/>
    <col min="5384" max="5384" width="15.5" style="967" customWidth="1"/>
    <col min="5385" max="5385" width="1.625" style="967" customWidth="1"/>
    <col min="5386" max="5391" width="11" style="967" customWidth="1"/>
    <col min="5392" max="5392" width="2.75" style="967" customWidth="1"/>
    <col min="5393" max="5632" width="9" style="967"/>
    <col min="5633" max="5633" width="4.625" style="967" customWidth="1"/>
    <col min="5634" max="5634" width="15.5" style="967" bestFit="1" customWidth="1"/>
    <col min="5635" max="5635" width="2" style="967" customWidth="1"/>
    <col min="5636" max="5636" width="11" style="967" customWidth="1"/>
    <col min="5637" max="5637" width="22.5" style="967" bestFit="1" customWidth="1"/>
    <col min="5638" max="5638" width="11" style="967" customWidth="1"/>
    <col min="5639" max="5639" width="3.75" style="967" customWidth="1"/>
    <col min="5640" max="5640" width="15.5" style="967" customWidth="1"/>
    <col min="5641" max="5641" width="1.625" style="967" customWidth="1"/>
    <col min="5642" max="5647" width="11" style="967" customWidth="1"/>
    <col min="5648" max="5648" width="2.75" style="967" customWidth="1"/>
    <col min="5649" max="5888" width="9" style="967"/>
    <col min="5889" max="5889" width="4.625" style="967" customWidth="1"/>
    <col min="5890" max="5890" width="15.5" style="967" bestFit="1" customWidth="1"/>
    <col min="5891" max="5891" width="2" style="967" customWidth="1"/>
    <col min="5892" max="5892" width="11" style="967" customWidth="1"/>
    <col min="5893" max="5893" width="22.5" style="967" bestFit="1" customWidth="1"/>
    <col min="5894" max="5894" width="11" style="967" customWidth="1"/>
    <col min="5895" max="5895" width="3.75" style="967" customWidth="1"/>
    <col min="5896" max="5896" width="15.5" style="967" customWidth="1"/>
    <col min="5897" max="5897" width="1.625" style="967" customWidth="1"/>
    <col min="5898" max="5903" width="11" style="967" customWidth="1"/>
    <col min="5904" max="5904" width="2.75" style="967" customWidth="1"/>
    <col min="5905" max="6144" width="9" style="967"/>
    <col min="6145" max="6145" width="4.625" style="967" customWidth="1"/>
    <col min="6146" max="6146" width="15.5" style="967" bestFit="1" customWidth="1"/>
    <col min="6147" max="6147" width="2" style="967" customWidth="1"/>
    <col min="6148" max="6148" width="11" style="967" customWidth="1"/>
    <col min="6149" max="6149" width="22.5" style="967" bestFit="1" customWidth="1"/>
    <col min="6150" max="6150" width="11" style="967" customWidth="1"/>
    <col min="6151" max="6151" width="3.75" style="967" customWidth="1"/>
    <col min="6152" max="6152" width="15.5" style="967" customWidth="1"/>
    <col min="6153" max="6153" width="1.625" style="967" customWidth="1"/>
    <col min="6154" max="6159" width="11" style="967" customWidth="1"/>
    <col min="6160" max="6160" width="2.75" style="967" customWidth="1"/>
    <col min="6161" max="6400" width="9" style="967"/>
    <col min="6401" max="6401" width="4.625" style="967" customWidth="1"/>
    <col min="6402" max="6402" width="15.5" style="967" bestFit="1" customWidth="1"/>
    <col min="6403" max="6403" width="2" style="967" customWidth="1"/>
    <col min="6404" max="6404" width="11" style="967" customWidth="1"/>
    <col min="6405" max="6405" width="22.5" style="967" bestFit="1" customWidth="1"/>
    <col min="6406" max="6406" width="11" style="967" customWidth="1"/>
    <col min="6407" max="6407" width="3.75" style="967" customWidth="1"/>
    <col min="6408" max="6408" width="15.5" style="967" customWidth="1"/>
    <col min="6409" max="6409" width="1.625" style="967" customWidth="1"/>
    <col min="6410" max="6415" width="11" style="967" customWidth="1"/>
    <col min="6416" max="6416" width="2.75" style="967" customWidth="1"/>
    <col min="6417" max="6656" width="9" style="967"/>
    <col min="6657" max="6657" width="4.625" style="967" customWidth="1"/>
    <col min="6658" max="6658" width="15.5" style="967" bestFit="1" customWidth="1"/>
    <col min="6659" max="6659" width="2" style="967" customWidth="1"/>
    <col min="6660" max="6660" width="11" style="967" customWidth="1"/>
    <col min="6661" max="6661" width="22.5" style="967" bestFit="1" customWidth="1"/>
    <col min="6662" max="6662" width="11" style="967" customWidth="1"/>
    <col min="6663" max="6663" width="3.75" style="967" customWidth="1"/>
    <col min="6664" max="6664" width="15.5" style="967" customWidth="1"/>
    <col min="6665" max="6665" width="1.625" style="967" customWidth="1"/>
    <col min="6666" max="6671" width="11" style="967" customWidth="1"/>
    <col min="6672" max="6672" width="2.75" style="967" customWidth="1"/>
    <col min="6673" max="6912" width="9" style="967"/>
    <col min="6913" max="6913" width="4.625" style="967" customWidth="1"/>
    <col min="6914" max="6914" width="15.5" style="967" bestFit="1" customWidth="1"/>
    <col min="6915" max="6915" width="2" style="967" customWidth="1"/>
    <col min="6916" max="6916" width="11" style="967" customWidth="1"/>
    <col min="6917" max="6917" width="22.5" style="967" bestFit="1" customWidth="1"/>
    <col min="6918" max="6918" width="11" style="967" customWidth="1"/>
    <col min="6919" max="6919" width="3.75" style="967" customWidth="1"/>
    <col min="6920" max="6920" width="15.5" style="967" customWidth="1"/>
    <col min="6921" max="6921" width="1.625" style="967" customWidth="1"/>
    <col min="6922" max="6927" width="11" style="967" customWidth="1"/>
    <col min="6928" max="6928" width="2.75" style="967" customWidth="1"/>
    <col min="6929" max="7168" width="9" style="967"/>
    <col min="7169" max="7169" width="4.625" style="967" customWidth="1"/>
    <col min="7170" max="7170" width="15.5" style="967" bestFit="1" customWidth="1"/>
    <col min="7171" max="7171" width="2" style="967" customWidth="1"/>
    <col min="7172" max="7172" width="11" style="967" customWidth="1"/>
    <col min="7173" max="7173" width="22.5" style="967" bestFit="1" customWidth="1"/>
    <col min="7174" max="7174" width="11" style="967" customWidth="1"/>
    <col min="7175" max="7175" width="3.75" style="967" customWidth="1"/>
    <col min="7176" max="7176" width="15.5" style="967" customWidth="1"/>
    <col min="7177" max="7177" width="1.625" style="967" customWidth="1"/>
    <col min="7178" max="7183" width="11" style="967" customWidth="1"/>
    <col min="7184" max="7184" width="2.75" style="967" customWidth="1"/>
    <col min="7185" max="7424" width="9" style="967"/>
    <col min="7425" max="7425" width="4.625" style="967" customWidth="1"/>
    <col min="7426" max="7426" width="15.5" style="967" bestFit="1" customWidth="1"/>
    <col min="7427" max="7427" width="2" style="967" customWidth="1"/>
    <col min="7428" max="7428" width="11" style="967" customWidth="1"/>
    <col min="7429" max="7429" width="22.5" style="967" bestFit="1" customWidth="1"/>
    <col min="7430" max="7430" width="11" style="967" customWidth="1"/>
    <col min="7431" max="7431" width="3.75" style="967" customWidth="1"/>
    <col min="7432" max="7432" width="15.5" style="967" customWidth="1"/>
    <col min="7433" max="7433" width="1.625" style="967" customWidth="1"/>
    <col min="7434" max="7439" width="11" style="967" customWidth="1"/>
    <col min="7440" max="7440" width="2.75" style="967" customWidth="1"/>
    <col min="7441" max="7680" width="9" style="967"/>
    <col min="7681" max="7681" width="4.625" style="967" customWidth="1"/>
    <col min="7682" max="7682" width="15.5" style="967" bestFit="1" customWidth="1"/>
    <col min="7683" max="7683" width="2" style="967" customWidth="1"/>
    <col min="7684" max="7684" width="11" style="967" customWidth="1"/>
    <col min="7685" max="7685" width="22.5" style="967" bestFit="1" customWidth="1"/>
    <col min="7686" max="7686" width="11" style="967" customWidth="1"/>
    <col min="7687" max="7687" width="3.75" style="967" customWidth="1"/>
    <col min="7688" max="7688" width="15.5" style="967" customWidth="1"/>
    <col min="7689" max="7689" width="1.625" style="967" customWidth="1"/>
    <col min="7690" max="7695" width="11" style="967" customWidth="1"/>
    <col min="7696" max="7696" width="2.75" style="967" customWidth="1"/>
    <col min="7697" max="7936" width="9" style="967"/>
    <col min="7937" max="7937" width="4.625" style="967" customWidth="1"/>
    <col min="7938" max="7938" width="15.5" style="967" bestFit="1" customWidth="1"/>
    <col min="7939" max="7939" width="2" style="967" customWidth="1"/>
    <col min="7940" max="7940" width="11" style="967" customWidth="1"/>
    <col min="7941" max="7941" width="22.5" style="967" bestFit="1" customWidth="1"/>
    <col min="7942" max="7942" width="11" style="967" customWidth="1"/>
    <col min="7943" max="7943" width="3.75" style="967" customWidth="1"/>
    <col min="7944" max="7944" width="15.5" style="967" customWidth="1"/>
    <col min="7945" max="7945" width="1.625" style="967" customWidth="1"/>
    <col min="7946" max="7951" width="11" style="967" customWidth="1"/>
    <col min="7952" max="7952" width="2.75" style="967" customWidth="1"/>
    <col min="7953" max="8192" width="9" style="967"/>
    <col min="8193" max="8193" width="4.625" style="967" customWidth="1"/>
    <col min="8194" max="8194" width="15.5" style="967" bestFit="1" customWidth="1"/>
    <col min="8195" max="8195" width="2" style="967" customWidth="1"/>
    <col min="8196" max="8196" width="11" style="967" customWidth="1"/>
    <col min="8197" max="8197" width="22.5" style="967" bestFit="1" customWidth="1"/>
    <col min="8198" max="8198" width="11" style="967" customWidth="1"/>
    <col min="8199" max="8199" width="3.75" style="967" customWidth="1"/>
    <col min="8200" max="8200" width="15.5" style="967" customWidth="1"/>
    <col min="8201" max="8201" width="1.625" style="967" customWidth="1"/>
    <col min="8202" max="8207" width="11" style="967" customWidth="1"/>
    <col min="8208" max="8208" width="2.75" style="967" customWidth="1"/>
    <col min="8209" max="8448" width="9" style="967"/>
    <col min="8449" max="8449" width="4.625" style="967" customWidth="1"/>
    <col min="8450" max="8450" width="15.5" style="967" bestFit="1" customWidth="1"/>
    <col min="8451" max="8451" width="2" style="967" customWidth="1"/>
    <col min="8452" max="8452" width="11" style="967" customWidth="1"/>
    <col min="8453" max="8453" width="22.5" style="967" bestFit="1" customWidth="1"/>
    <col min="8454" max="8454" width="11" style="967" customWidth="1"/>
    <col min="8455" max="8455" width="3.75" style="967" customWidth="1"/>
    <col min="8456" max="8456" width="15.5" style="967" customWidth="1"/>
    <col min="8457" max="8457" width="1.625" style="967" customWidth="1"/>
    <col min="8458" max="8463" width="11" style="967" customWidth="1"/>
    <col min="8464" max="8464" width="2.75" style="967" customWidth="1"/>
    <col min="8465" max="8704" width="9" style="967"/>
    <col min="8705" max="8705" width="4.625" style="967" customWidth="1"/>
    <col min="8706" max="8706" width="15.5" style="967" bestFit="1" customWidth="1"/>
    <col min="8707" max="8707" width="2" style="967" customWidth="1"/>
    <col min="8708" max="8708" width="11" style="967" customWidth="1"/>
    <col min="8709" max="8709" width="22.5" style="967" bestFit="1" customWidth="1"/>
    <col min="8710" max="8710" width="11" style="967" customWidth="1"/>
    <col min="8711" max="8711" width="3.75" style="967" customWidth="1"/>
    <col min="8712" max="8712" width="15.5" style="967" customWidth="1"/>
    <col min="8713" max="8713" width="1.625" style="967" customWidth="1"/>
    <col min="8714" max="8719" width="11" style="967" customWidth="1"/>
    <col min="8720" max="8720" width="2.75" style="967" customWidth="1"/>
    <col min="8721" max="8960" width="9" style="967"/>
    <col min="8961" max="8961" width="4.625" style="967" customWidth="1"/>
    <col min="8962" max="8962" width="15.5" style="967" bestFit="1" customWidth="1"/>
    <col min="8963" max="8963" width="2" style="967" customWidth="1"/>
    <col min="8964" max="8964" width="11" style="967" customWidth="1"/>
    <col min="8965" max="8965" width="22.5" style="967" bestFit="1" customWidth="1"/>
    <col min="8966" max="8966" width="11" style="967" customWidth="1"/>
    <col min="8967" max="8967" width="3.75" style="967" customWidth="1"/>
    <col min="8968" max="8968" width="15.5" style="967" customWidth="1"/>
    <col min="8969" max="8969" width="1.625" style="967" customWidth="1"/>
    <col min="8970" max="8975" width="11" style="967" customWidth="1"/>
    <col min="8976" max="8976" width="2.75" style="967" customWidth="1"/>
    <col min="8977" max="9216" width="9" style="967"/>
    <col min="9217" max="9217" width="4.625" style="967" customWidth="1"/>
    <col min="9218" max="9218" width="15.5" style="967" bestFit="1" customWidth="1"/>
    <col min="9219" max="9219" width="2" style="967" customWidth="1"/>
    <col min="9220" max="9220" width="11" style="967" customWidth="1"/>
    <col min="9221" max="9221" width="22.5" style="967" bestFit="1" customWidth="1"/>
    <col min="9222" max="9222" width="11" style="967" customWidth="1"/>
    <col min="9223" max="9223" width="3.75" style="967" customWidth="1"/>
    <col min="9224" max="9224" width="15.5" style="967" customWidth="1"/>
    <col min="9225" max="9225" width="1.625" style="967" customWidth="1"/>
    <col min="9226" max="9231" width="11" style="967" customWidth="1"/>
    <col min="9232" max="9232" width="2.75" style="967" customWidth="1"/>
    <col min="9233" max="9472" width="9" style="967"/>
    <col min="9473" max="9473" width="4.625" style="967" customWidth="1"/>
    <col min="9474" max="9474" width="15.5" style="967" bestFit="1" customWidth="1"/>
    <col min="9475" max="9475" width="2" style="967" customWidth="1"/>
    <col min="9476" max="9476" width="11" style="967" customWidth="1"/>
    <col min="9477" max="9477" width="22.5" style="967" bestFit="1" customWidth="1"/>
    <col min="9478" max="9478" width="11" style="967" customWidth="1"/>
    <col min="9479" max="9479" width="3.75" style="967" customWidth="1"/>
    <col min="9480" max="9480" width="15.5" style="967" customWidth="1"/>
    <col min="9481" max="9481" width="1.625" style="967" customWidth="1"/>
    <col min="9482" max="9487" width="11" style="967" customWidth="1"/>
    <col min="9488" max="9488" width="2.75" style="967" customWidth="1"/>
    <col min="9489" max="9728" width="9" style="967"/>
    <col min="9729" max="9729" width="4.625" style="967" customWidth="1"/>
    <col min="9730" max="9730" width="15.5" style="967" bestFit="1" customWidth="1"/>
    <col min="9731" max="9731" width="2" style="967" customWidth="1"/>
    <col min="9732" max="9732" width="11" style="967" customWidth="1"/>
    <col min="9733" max="9733" width="22.5" style="967" bestFit="1" customWidth="1"/>
    <col min="9734" max="9734" width="11" style="967" customWidth="1"/>
    <col min="9735" max="9735" width="3.75" style="967" customWidth="1"/>
    <col min="9736" max="9736" width="15.5" style="967" customWidth="1"/>
    <col min="9737" max="9737" width="1.625" style="967" customWidth="1"/>
    <col min="9738" max="9743" width="11" style="967" customWidth="1"/>
    <col min="9744" max="9744" width="2.75" style="967" customWidth="1"/>
    <col min="9745" max="9984" width="9" style="967"/>
    <col min="9985" max="9985" width="4.625" style="967" customWidth="1"/>
    <col min="9986" max="9986" width="15.5" style="967" bestFit="1" customWidth="1"/>
    <col min="9987" max="9987" width="2" style="967" customWidth="1"/>
    <col min="9988" max="9988" width="11" style="967" customWidth="1"/>
    <col min="9989" max="9989" width="22.5" style="967" bestFit="1" customWidth="1"/>
    <col min="9990" max="9990" width="11" style="967" customWidth="1"/>
    <col min="9991" max="9991" width="3.75" style="967" customWidth="1"/>
    <col min="9992" max="9992" width="15.5" style="967" customWidth="1"/>
    <col min="9993" max="9993" width="1.625" style="967" customWidth="1"/>
    <col min="9994" max="9999" width="11" style="967" customWidth="1"/>
    <col min="10000" max="10000" width="2.75" style="967" customWidth="1"/>
    <col min="10001" max="10240" width="9" style="967"/>
    <col min="10241" max="10241" width="4.625" style="967" customWidth="1"/>
    <col min="10242" max="10242" width="15.5" style="967" bestFit="1" customWidth="1"/>
    <col min="10243" max="10243" width="2" style="967" customWidth="1"/>
    <col min="10244" max="10244" width="11" style="967" customWidth="1"/>
    <col min="10245" max="10245" width="22.5" style="967" bestFit="1" customWidth="1"/>
    <col min="10246" max="10246" width="11" style="967" customWidth="1"/>
    <col min="10247" max="10247" width="3.75" style="967" customWidth="1"/>
    <col min="10248" max="10248" width="15.5" style="967" customWidth="1"/>
    <col min="10249" max="10249" width="1.625" style="967" customWidth="1"/>
    <col min="10250" max="10255" width="11" style="967" customWidth="1"/>
    <col min="10256" max="10256" width="2.75" style="967" customWidth="1"/>
    <col min="10257" max="10496" width="9" style="967"/>
    <col min="10497" max="10497" width="4.625" style="967" customWidth="1"/>
    <col min="10498" max="10498" width="15.5" style="967" bestFit="1" customWidth="1"/>
    <col min="10499" max="10499" width="2" style="967" customWidth="1"/>
    <col min="10500" max="10500" width="11" style="967" customWidth="1"/>
    <col min="10501" max="10501" width="22.5" style="967" bestFit="1" customWidth="1"/>
    <col min="10502" max="10502" width="11" style="967" customWidth="1"/>
    <col min="10503" max="10503" width="3.75" style="967" customWidth="1"/>
    <col min="10504" max="10504" width="15.5" style="967" customWidth="1"/>
    <col min="10505" max="10505" width="1.625" style="967" customWidth="1"/>
    <col min="10506" max="10511" width="11" style="967" customWidth="1"/>
    <col min="10512" max="10512" width="2.75" style="967" customWidth="1"/>
    <col min="10513" max="10752" width="9" style="967"/>
    <col min="10753" max="10753" width="4.625" style="967" customWidth="1"/>
    <col min="10754" max="10754" width="15.5" style="967" bestFit="1" customWidth="1"/>
    <col min="10755" max="10755" width="2" style="967" customWidth="1"/>
    <col min="10756" max="10756" width="11" style="967" customWidth="1"/>
    <col min="10757" max="10757" width="22.5" style="967" bestFit="1" customWidth="1"/>
    <col min="10758" max="10758" width="11" style="967" customWidth="1"/>
    <col min="10759" max="10759" width="3.75" style="967" customWidth="1"/>
    <col min="10760" max="10760" width="15.5" style="967" customWidth="1"/>
    <col min="10761" max="10761" width="1.625" style="967" customWidth="1"/>
    <col min="10762" max="10767" width="11" style="967" customWidth="1"/>
    <col min="10768" max="10768" width="2.75" style="967" customWidth="1"/>
    <col min="10769" max="11008" width="9" style="967"/>
    <col min="11009" max="11009" width="4.625" style="967" customWidth="1"/>
    <col min="11010" max="11010" width="15.5" style="967" bestFit="1" customWidth="1"/>
    <col min="11011" max="11011" width="2" style="967" customWidth="1"/>
    <col min="11012" max="11012" width="11" style="967" customWidth="1"/>
    <col min="11013" max="11013" width="22.5" style="967" bestFit="1" customWidth="1"/>
    <col min="11014" max="11014" width="11" style="967" customWidth="1"/>
    <col min="11015" max="11015" width="3.75" style="967" customWidth="1"/>
    <col min="11016" max="11016" width="15.5" style="967" customWidth="1"/>
    <col min="11017" max="11017" width="1.625" style="967" customWidth="1"/>
    <col min="11018" max="11023" width="11" style="967" customWidth="1"/>
    <col min="11024" max="11024" width="2.75" style="967" customWidth="1"/>
    <col min="11025" max="11264" width="9" style="967"/>
    <col min="11265" max="11265" width="4.625" style="967" customWidth="1"/>
    <col min="11266" max="11266" width="15.5" style="967" bestFit="1" customWidth="1"/>
    <col min="11267" max="11267" width="2" style="967" customWidth="1"/>
    <col min="11268" max="11268" width="11" style="967" customWidth="1"/>
    <col min="11269" max="11269" width="22.5" style="967" bestFit="1" customWidth="1"/>
    <col min="11270" max="11270" width="11" style="967" customWidth="1"/>
    <col min="11271" max="11271" width="3.75" style="967" customWidth="1"/>
    <col min="11272" max="11272" width="15.5" style="967" customWidth="1"/>
    <col min="11273" max="11273" width="1.625" style="967" customWidth="1"/>
    <col min="11274" max="11279" width="11" style="967" customWidth="1"/>
    <col min="11280" max="11280" width="2.75" style="967" customWidth="1"/>
    <col min="11281" max="11520" width="9" style="967"/>
    <col min="11521" max="11521" width="4.625" style="967" customWidth="1"/>
    <col min="11522" max="11522" width="15.5" style="967" bestFit="1" customWidth="1"/>
    <col min="11523" max="11523" width="2" style="967" customWidth="1"/>
    <col min="11524" max="11524" width="11" style="967" customWidth="1"/>
    <col min="11525" max="11525" width="22.5" style="967" bestFit="1" customWidth="1"/>
    <col min="11526" max="11526" width="11" style="967" customWidth="1"/>
    <col min="11527" max="11527" width="3.75" style="967" customWidth="1"/>
    <col min="11528" max="11528" width="15.5" style="967" customWidth="1"/>
    <col min="11529" max="11529" width="1.625" style="967" customWidth="1"/>
    <col min="11530" max="11535" width="11" style="967" customWidth="1"/>
    <col min="11536" max="11536" width="2.75" style="967" customWidth="1"/>
    <col min="11537" max="11776" width="9" style="967"/>
    <col min="11777" max="11777" width="4.625" style="967" customWidth="1"/>
    <col min="11778" max="11778" width="15.5" style="967" bestFit="1" customWidth="1"/>
    <col min="11779" max="11779" width="2" style="967" customWidth="1"/>
    <col min="11780" max="11780" width="11" style="967" customWidth="1"/>
    <col min="11781" max="11781" width="22.5" style="967" bestFit="1" customWidth="1"/>
    <col min="11782" max="11782" width="11" style="967" customWidth="1"/>
    <col min="11783" max="11783" width="3.75" style="967" customWidth="1"/>
    <col min="11784" max="11784" width="15.5" style="967" customWidth="1"/>
    <col min="11785" max="11785" width="1.625" style="967" customWidth="1"/>
    <col min="11786" max="11791" width="11" style="967" customWidth="1"/>
    <col min="11792" max="11792" width="2.75" style="967" customWidth="1"/>
    <col min="11793" max="12032" width="9" style="967"/>
    <col min="12033" max="12033" width="4.625" style="967" customWidth="1"/>
    <col min="12034" max="12034" width="15.5" style="967" bestFit="1" customWidth="1"/>
    <col min="12035" max="12035" width="2" style="967" customWidth="1"/>
    <col min="12036" max="12036" width="11" style="967" customWidth="1"/>
    <col min="12037" max="12037" width="22.5" style="967" bestFit="1" customWidth="1"/>
    <col min="12038" max="12038" width="11" style="967" customWidth="1"/>
    <col min="12039" max="12039" width="3.75" style="967" customWidth="1"/>
    <col min="12040" max="12040" width="15.5" style="967" customWidth="1"/>
    <col min="12041" max="12041" width="1.625" style="967" customWidth="1"/>
    <col min="12042" max="12047" width="11" style="967" customWidth="1"/>
    <col min="12048" max="12048" width="2.75" style="967" customWidth="1"/>
    <col min="12049" max="12288" width="9" style="967"/>
    <col min="12289" max="12289" width="4.625" style="967" customWidth="1"/>
    <col min="12290" max="12290" width="15.5" style="967" bestFit="1" customWidth="1"/>
    <col min="12291" max="12291" width="2" style="967" customWidth="1"/>
    <col min="12292" max="12292" width="11" style="967" customWidth="1"/>
    <col min="12293" max="12293" width="22.5" style="967" bestFit="1" customWidth="1"/>
    <col min="12294" max="12294" width="11" style="967" customWidth="1"/>
    <col min="12295" max="12295" width="3.75" style="967" customWidth="1"/>
    <col min="12296" max="12296" width="15.5" style="967" customWidth="1"/>
    <col min="12297" max="12297" width="1.625" style="967" customWidth="1"/>
    <col min="12298" max="12303" width="11" style="967" customWidth="1"/>
    <col min="12304" max="12304" width="2.75" style="967" customWidth="1"/>
    <col min="12305" max="12544" width="9" style="967"/>
    <col min="12545" max="12545" width="4.625" style="967" customWidth="1"/>
    <col min="12546" max="12546" width="15.5" style="967" bestFit="1" customWidth="1"/>
    <col min="12547" max="12547" width="2" style="967" customWidth="1"/>
    <col min="12548" max="12548" width="11" style="967" customWidth="1"/>
    <col min="12549" max="12549" width="22.5" style="967" bestFit="1" customWidth="1"/>
    <col min="12550" max="12550" width="11" style="967" customWidth="1"/>
    <col min="12551" max="12551" width="3.75" style="967" customWidth="1"/>
    <col min="12552" max="12552" width="15.5" style="967" customWidth="1"/>
    <col min="12553" max="12553" width="1.625" style="967" customWidth="1"/>
    <col min="12554" max="12559" width="11" style="967" customWidth="1"/>
    <col min="12560" max="12560" width="2.75" style="967" customWidth="1"/>
    <col min="12561" max="12800" width="9" style="967"/>
    <col min="12801" max="12801" width="4.625" style="967" customWidth="1"/>
    <col min="12802" max="12802" width="15.5" style="967" bestFit="1" customWidth="1"/>
    <col min="12803" max="12803" width="2" style="967" customWidth="1"/>
    <col min="12804" max="12804" width="11" style="967" customWidth="1"/>
    <col min="12805" max="12805" width="22.5" style="967" bestFit="1" customWidth="1"/>
    <col min="12806" max="12806" width="11" style="967" customWidth="1"/>
    <col min="12807" max="12807" width="3.75" style="967" customWidth="1"/>
    <col min="12808" max="12808" width="15.5" style="967" customWidth="1"/>
    <col min="12809" max="12809" width="1.625" style="967" customWidth="1"/>
    <col min="12810" max="12815" width="11" style="967" customWidth="1"/>
    <col min="12816" max="12816" width="2.75" style="967" customWidth="1"/>
    <col min="12817" max="13056" width="9" style="967"/>
    <col min="13057" max="13057" width="4.625" style="967" customWidth="1"/>
    <col min="13058" max="13058" width="15.5" style="967" bestFit="1" customWidth="1"/>
    <col min="13059" max="13059" width="2" style="967" customWidth="1"/>
    <col min="13060" max="13060" width="11" style="967" customWidth="1"/>
    <col min="13061" max="13061" width="22.5" style="967" bestFit="1" customWidth="1"/>
    <col min="13062" max="13062" width="11" style="967" customWidth="1"/>
    <col min="13063" max="13063" width="3.75" style="967" customWidth="1"/>
    <col min="13064" max="13064" width="15.5" style="967" customWidth="1"/>
    <col min="13065" max="13065" width="1.625" style="967" customWidth="1"/>
    <col min="13066" max="13071" width="11" style="967" customWidth="1"/>
    <col min="13072" max="13072" width="2.75" style="967" customWidth="1"/>
    <col min="13073" max="13312" width="9" style="967"/>
    <col min="13313" max="13313" width="4.625" style="967" customWidth="1"/>
    <col min="13314" max="13314" width="15.5" style="967" bestFit="1" customWidth="1"/>
    <col min="13315" max="13315" width="2" style="967" customWidth="1"/>
    <col min="13316" max="13316" width="11" style="967" customWidth="1"/>
    <col min="13317" max="13317" width="22.5" style="967" bestFit="1" customWidth="1"/>
    <col min="13318" max="13318" width="11" style="967" customWidth="1"/>
    <col min="13319" max="13319" width="3.75" style="967" customWidth="1"/>
    <col min="13320" max="13320" width="15.5" style="967" customWidth="1"/>
    <col min="13321" max="13321" width="1.625" style="967" customWidth="1"/>
    <col min="13322" max="13327" width="11" style="967" customWidth="1"/>
    <col min="13328" max="13328" width="2.75" style="967" customWidth="1"/>
    <col min="13329" max="13568" width="9" style="967"/>
    <col min="13569" max="13569" width="4.625" style="967" customWidth="1"/>
    <col min="13570" max="13570" width="15.5" style="967" bestFit="1" customWidth="1"/>
    <col min="13571" max="13571" width="2" style="967" customWidth="1"/>
    <col min="13572" max="13572" width="11" style="967" customWidth="1"/>
    <col min="13573" max="13573" width="22.5" style="967" bestFit="1" customWidth="1"/>
    <col min="13574" max="13574" width="11" style="967" customWidth="1"/>
    <col min="13575" max="13575" width="3.75" style="967" customWidth="1"/>
    <col min="13576" max="13576" width="15.5" style="967" customWidth="1"/>
    <col min="13577" max="13577" width="1.625" style="967" customWidth="1"/>
    <col min="13578" max="13583" width="11" style="967" customWidth="1"/>
    <col min="13584" max="13584" width="2.75" style="967" customWidth="1"/>
    <col min="13585" max="13824" width="9" style="967"/>
    <col min="13825" max="13825" width="4.625" style="967" customWidth="1"/>
    <col min="13826" max="13826" width="15.5" style="967" bestFit="1" customWidth="1"/>
    <col min="13827" max="13827" width="2" style="967" customWidth="1"/>
    <col min="13828" max="13828" width="11" style="967" customWidth="1"/>
    <col min="13829" max="13829" width="22.5" style="967" bestFit="1" customWidth="1"/>
    <col min="13830" max="13830" width="11" style="967" customWidth="1"/>
    <col min="13831" max="13831" width="3.75" style="967" customWidth="1"/>
    <col min="13832" max="13832" width="15.5" style="967" customWidth="1"/>
    <col min="13833" max="13833" width="1.625" style="967" customWidth="1"/>
    <col min="13834" max="13839" width="11" style="967" customWidth="1"/>
    <col min="13840" max="13840" width="2.75" style="967" customWidth="1"/>
    <col min="13841" max="14080" width="9" style="967"/>
    <col min="14081" max="14081" width="4.625" style="967" customWidth="1"/>
    <col min="14082" max="14082" width="15.5" style="967" bestFit="1" customWidth="1"/>
    <col min="14083" max="14083" width="2" style="967" customWidth="1"/>
    <col min="14084" max="14084" width="11" style="967" customWidth="1"/>
    <col min="14085" max="14085" width="22.5" style="967" bestFit="1" customWidth="1"/>
    <col min="14086" max="14086" width="11" style="967" customWidth="1"/>
    <col min="14087" max="14087" width="3.75" style="967" customWidth="1"/>
    <col min="14088" max="14088" width="15.5" style="967" customWidth="1"/>
    <col min="14089" max="14089" width="1.625" style="967" customWidth="1"/>
    <col min="14090" max="14095" width="11" style="967" customWidth="1"/>
    <col min="14096" max="14096" width="2.75" style="967" customWidth="1"/>
    <col min="14097" max="14336" width="9" style="967"/>
    <col min="14337" max="14337" width="4.625" style="967" customWidth="1"/>
    <col min="14338" max="14338" width="15.5" style="967" bestFit="1" customWidth="1"/>
    <col min="14339" max="14339" width="2" style="967" customWidth="1"/>
    <col min="14340" max="14340" width="11" style="967" customWidth="1"/>
    <col min="14341" max="14341" width="22.5" style="967" bestFit="1" customWidth="1"/>
    <col min="14342" max="14342" width="11" style="967" customWidth="1"/>
    <col min="14343" max="14343" width="3.75" style="967" customWidth="1"/>
    <col min="14344" max="14344" width="15.5" style="967" customWidth="1"/>
    <col min="14345" max="14345" width="1.625" style="967" customWidth="1"/>
    <col min="14346" max="14351" width="11" style="967" customWidth="1"/>
    <col min="14352" max="14352" width="2.75" style="967" customWidth="1"/>
    <col min="14353" max="14592" width="9" style="967"/>
    <col min="14593" max="14593" width="4.625" style="967" customWidth="1"/>
    <col min="14594" max="14594" width="15.5" style="967" bestFit="1" customWidth="1"/>
    <col min="14595" max="14595" width="2" style="967" customWidth="1"/>
    <col min="14596" max="14596" width="11" style="967" customWidth="1"/>
    <col min="14597" max="14597" width="22.5" style="967" bestFit="1" customWidth="1"/>
    <col min="14598" max="14598" width="11" style="967" customWidth="1"/>
    <col min="14599" max="14599" width="3.75" style="967" customWidth="1"/>
    <col min="14600" max="14600" width="15.5" style="967" customWidth="1"/>
    <col min="14601" max="14601" width="1.625" style="967" customWidth="1"/>
    <col min="14602" max="14607" width="11" style="967" customWidth="1"/>
    <col min="14608" max="14608" width="2.75" style="967" customWidth="1"/>
    <col min="14609" max="14848" width="9" style="967"/>
    <col min="14849" max="14849" width="4.625" style="967" customWidth="1"/>
    <col min="14850" max="14850" width="15.5" style="967" bestFit="1" customWidth="1"/>
    <col min="14851" max="14851" width="2" style="967" customWidth="1"/>
    <col min="14852" max="14852" width="11" style="967" customWidth="1"/>
    <col min="14853" max="14853" width="22.5" style="967" bestFit="1" customWidth="1"/>
    <col min="14854" max="14854" width="11" style="967" customWidth="1"/>
    <col min="14855" max="14855" width="3.75" style="967" customWidth="1"/>
    <col min="14856" max="14856" width="15.5" style="967" customWidth="1"/>
    <col min="14857" max="14857" width="1.625" style="967" customWidth="1"/>
    <col min="14858" max="14863" width="11" style="967" customWidth="1"/>
    <col min="14864" max="14864" width="2.75" style="967" customWidth="1"/>
    <col min="14865" max="15104" width="9" style="967"/>
    <col min="15105" max="15105" width="4.625" style="967" customWidth="1"/>
    <col min="15106" max="15106" width="15.5" style="967" bestFit="1" customWidth="1"/>
    <col min="15107" max="15107" width="2" style="967" customWidth="1"/>
    <col min="15108" max="15108" width="11" style="967" customWidth="1"/>
    <col min="15109" max="15109" width="22.5" style="967" bestFit="1" customWidth="1"/>
    <col min="15110" max="15110" width="11" style="967" customWidth="1"/>
    <col min="15111" max="15111" width="3.75" style="967" customWidth="1"/>
    <col min="15112" max="15112" width="15.5" style="967" customWidth="1"/>
    <col min="15113" max="15113" width="1.625" style="967" customWidth="1"/>
    <col min="15114" max="15119" width="11" style="967" customWidth="1"/>
    <col min="15120" max="15120" width="2.75" style="967" customWidth="1"/>
    <col min="15121" max="15360" width="9" style="967"/>
    <col min="15361" max="15361" width="4.625" style="967" customWidth="1"/>
    <col min="15362" max="15362" width="15.5" style="967" bestFit="1" customWidth="1"/>
    <col min="15363" max="15363" width="2" style="967" customWidth="1"/>
    <col min="15364" max="15364" width="11" style="967" customWidth="1"/>
    <col min="15365" max="15365" width="22.5" style="967" bestFit="1" customWidth="1"/>
    <col min="15366" max="15366" width="11" style="967" customWidth="1"/>
    <col min="15367" max="15367" width="3.75" style="967" customWidth="1"/>
    <col min="15368" max="15368" width="15.5" style="967" customWidth="1"/>
    <col min="15369" max="15369" width="1.625" style="967" customWidth="1"/>
    <col min="15370" max="15375" width="11" style="967" customWidth="1"/>
    <col min="15376" max="15376" width="2.75" style="967" customWidth="1"/>
    <col min="15377" max="15616" width="9" style="967"/>
    <col min="15617" max="15617" width="4.625" style="967" customWidth="1"/>
    <col min="15618" max="15618" width="15.5" style="967" bestFit="1" customWidth="1"/>
    <col min="15619" max="15619" width="2" style="967" customWidth="1"/>
    <col min="15620" max="15620" width="11" style="967" customWidth="1"/>
    <col min="15621" max="15621" width="22.5" style="967" bestFit="1" customWidth="1"/>
    <col min="15622" max="15622" width="11" style="967" customWidth="1"/>
    <col min="15623" max="15623" width="3.75" style="967" customWidth="1"/>
    <col min="15624" max="15624" width="15.5" style="967" customWidth="1"/>
    <col min="15625" max="15625" width="1.625" style="967" customWidth="1"/>
    <col min="15626" max="15631" width="11" style="967" customWidth="1"/>
    <col min="15632" max="15632" width="2.75" style="967" customWidth="1"/>
    <col min="15633" max="15872" width="9" style="967"/>
    <col min="15873" max="15873" width="4.625" style="967" customWidth="1"/>
    <col min="15874" max="15874" width="15.5" style="967" bestFit="1" customWidth="1"/>
    <col min="15875" max="15875" width="2" style="967" customWidth="1"/>
    <col min="15876" max="15876" width="11" style="967" customWidth="1"/>
    <col min="15877" max="15877" width="22.5" style="967" bestFit="1" customWidth="1"/>
    <col min="15878" max="15878" width="11" style="967" customWidth="1"/>
    <col min="15879" max="15879" width="3.75" style="967" customWidth="1"/>
    <col min="15880" max="15880" width="15.5" style="967" customWidth="1"/>
    <col min="15881" max="15881" width="1.625" style="967" customWidth="1"/>
    <col min="15882" max="15887" width="11" style="967" customWidth="1"/>
    <col min="15888" max="15888" width="2.75" style="967" customWidth="1"/>
    <col min="15889" max="16128" width="9" style="967"/>
    <col min="16129" max="16129" width="4.625" style="967" customWidth="1"/>
    <col min="16130" max="16130" width="15.5" style="967" bestFit="1" customWidth="1"/>
    <col min="16131" max="16131" width="2" style="967" customWidth="1"/>
    <col min="16132" max="16132" width="11" style="967" customWidth="1"/>
    <col min="16133" max="16133" width="22.5" style="967" bestFit="1" customWidth="1"/>
    <col min="16134" max="16134" width="11" style="967" customWidth="1"/>
    <col min="16135" max="16135" width="3.75" style="967" customWidth="1"/>
    <col min="16136" max="16136" width="15.5" style="967" customWidth="1"/>
    <col min="16137" max="16137" width="1.625" style="967" customWidth="1"/>
    <col min="16138" max="16143" width="11" style="967" customWidth="1"/>
    <col min="16144" max="16144" width="2.75" style="967" customWidth="1"/>
    <col min="16145" max="16384" width="9" style="967"/>
  </cols>
  <sheetData>
    <row r="1" spans="1:16" ht="13.9" customHeight="1">
      <c r="A1" s="966"/>
    </row>
    <row r="2" spans="1:16" ht="13.9" customHeight="1">
      <c r="A2" s="2279" t="s">
        <v>1239</v>
      </c>
      <c r="B2" s="2279"/>
      <c r="C2" s="2279"/>
      <c r="D2" s="2279"/>
      <c r="E2" s="2279"/>
      <c r="F2" s="2279"/>
      <c r="G2" s="2279"/>
      <c r="H2" s="2279"/>
      <c r="I2" s="2279"/>
      <c r="J2" s="2279"/>
      <c r="K2" s="2279"/>
      <c r="L2" s="2279"/>
      <c r="M2" s="2279"/>
      <c r="N2" s="969" t="s">
        <v>1240</v>
      </c>
      <c r="O2" s="967"/>
    </row>
    <row r="3" spans="1:16" ht="13.9" customHeight="1">
      <c r="J3" s="970"/>
      <c r="N3" s="971"/>
      <c r="O3" s="971"/>
    </row>
    <row r="4" spans="1:16" ht="13.9" customHeight="1">
      <c r="A4" s="967" t="s">
        <v>1241</v>
      </c>
      <c r="H4" s="2280" t="s">
        <v>1242</v>
      </c>
      <c r="I4" s="2280"/>
      <c r="J4" s="2280"/>
      <c r="K4" s="2280"/>
      <c r="L4" s="2280"/>
      <c r="M4" s="2280"/>
    </row>
    <row r="5" spans="1:16" ht="13.9" customHeight="1">
      <c r="A5" s="2281" t="s">
        <v>1243</v>
      </c>
      <c r="B5" s="2282"/>
      <c r="C5" s="2281" t="s">
        <v>1244</v>
      </c>
      <c r="D5" s="2282"/>
      <c r="E5" s="2281" t="s">
        <v>1245</v>
      </c>
      <c r="F5" s="2282"/>
      <c r="H5" s="2281" t="s">
        <v>1246</v>
      </c>
      <c r="I5" s="2283"/>
      <c r="J5" s="2283"/>
      <c r="K5" s="2283"/>
      <c r="L5" s="2283"/>
      <c r="M5" s="2276" t="s">
        <v>1247</v>
      </c>
      <c r="N5" s="2274" t="s">
        <v>1248</v>
      </c>
      <c r="O5" s="2275"/>
    </row>
    <row r="6" spans="1:16" ht="13.9" customHeight="1">
      <c r="A6" s="2264" t="s">
        <v>1249</v>
      </c>
      <c r="B6" s="972" t="s">
        <v>1250</v>
      </c>
      <c r="C6" s="973" t="s">
        <v>1251</v>
      </c>
      <c r="D6" s="974"/>
      <c r="E6" s="2260"/>
      <c r="F6" s="2261"/>
      <c r="H6" s="2276" t="s">
        <v>1243</v>
      </c>
      <c r="I6" s="2248" t="s">
        <v>1252</v>
      </c>
      <c r="J6" s="2250"/>
      <c r="K6" s="2276" t="s">
        <v>1253</v>
      </c>
      <c r="L6" s="975" t="s">
        <v>1254</v>
      </c>
      <c r="M6" s="2284"/>
      <c r="N6" s="976" t="s">
        <v>1255</v>
      </c>
      <c r="O6" s="977" t="s">
        <v>1256</v>
      </c>
    </row>
    <row r="7" spans="1:16" ht="13.9" customHeight="1">
      <c r="A7" s="2264"/>
      <c r="B7" s="972" t="s">
        <v>1257</v>
      </c>
      <c r="C7" s="973" t="s">
        <v>1258</v>
      </c>
      <c r="D7" s="974"/>
      <c r="E7" s="2260"/>
      <c r="F7" s="2261"/>
      <c r="H7" s="2247"/>
      <c r="I7" s="2277"/>
      <c r="J7" s="2278"/>
      <c r="K7" s="2247"/>
      <c r="L7" s="978" t="s">
        <v>1259</v>
      </c>
      <c r="M7" s="2285"/>
      <c r="N7" s="979"/>
      <c r="O7" s="980"/>
      <c r="P7" s="981"/>
    </row>
    <row r="8" spans="1:16" ht="13.9" customHeight="1">
      <c r="A8" s="2264"/>
      <c r="B8" s="982" t="s">
        <v>1260</v>
      </c>
      <c r="C8" s="973" t="s">
        <v>1261</v>
      </c>
      <c r="D8" s="974"/>
      <c r="E8" s="2260"/>
      <c r="F8" s="2261"/>
      <c r="H8" s="2262" t="str">
        <f>B6</f>
        <v>建築主体工事</v>
      </c>
      <c r="I8" s="983" t="str">
        <f>C6</f>
        <v>A</v>
      </c>
      <c r="J8" s="984"/>
      <c r="K8" s="985"/>
      <c r="L8" s="986" t="e">
        <f>ROUND(J9/$J$29*$L$28,0)</f>
        <v>#DIV/0!</v>
      </c>
      <c r="M8" s="987"/>
      <c r="N8" s="988"/>
      <c r="O8" s="989"/>
      <c r="P8" s="981"/>
    </row>
    <row r="9" spans="1:16" ht="13.9" customHeight="1">
      <c r="A9" s="2264"/>
      <c r="B9" s="990" t="s">
        <v>1262</v>
      </c>
      <c r="C9" s="973" t="s">
        <v>1263</v>
      </c>
      <c r="D9" s="974"/>
      <c r="E9" s="2260"/>
      <c r="F9" s="2261"/>
      <c r="H9" s="2263"/>
      <c r="I9" s="991"/>
      <c r="J9" s="992">
        <f>D6</f>
        <v>0</v>
      </c>
      <c r="K9" s="993" t="e">
        <f>ROUND(J9/$J$29*$K$29,0)</f>
        <v>#DIV/0!</v>
      </c>
      <c r="L9" s="993" t="e">
        <f>ROUND(SUM(J9,K9,L8)*0.1,0)</f>
        <v>#DIV/0!</v>
      </c>
      <c r="M9" s="994" t="e">
        <f>SUM(J9,K9,L8,L9)</f>
        <v>#DIV/0!</v>
      </c>
      <c r="N9" s="995" t="e">
        <f>IF(M9&gt;0,(ROUND(M9/SUM($N$7:$O$7)*$N$7,0)),0)</f>
        <v>#DIV/0!</v>
      </c>
      <c r="O9" s="996" t="e">
        <f>IF(M9&gt;0,(M9-N9),0)</f>
        <v>#DIV/0!</v>
      </c>
      <c r="P9" s="981"/>
    </row>
    <row r="10" spans="1:16" ht="13.9" customHeight="1">
      <c r="A10" s="2264"/>
      <c r="B10" s="990" t="s">
        <v>1264</v>
      </c>
      <c r="C10" s="973" t="s">
        <v>1265</v>
      </c>
      <c r="D10" s="974"/>
      <c r="E10" s="2260"/>
      <c r="F10" s="2261"/>
      <c r="H10" s="2262" t="str">
        <f>B7</f>
        <v>電気設備工事</v>
      </c>
      <c r="I10" s="983" t="str">
        <f>C7</f>
        <v>B</v>
      </c>
      <c r="J10" s="984"/>
      <c r="K10" s="985"/>
      <c r="L10" s="986" t="e">
        <f>ROUND(J11/$J$29*$L$28,0)</f>
        <v>#DIV/0!</v>
      </c>
      <c r="M10" s="987"/>
      <c r="N10" s="988"/>
      <c r="O10" s="989"/>
      <c r="P10" s="981"/>
    </row>
    <row r="11" spans="1:16" ht="13.9" customHeight="1">
      <c r="A11" s="2264"/>
      <c r="B11" s="990" t="s">
        <v>1266</v>
      </c>
      <c r="C11" s="973" t="s">
        <v>1267</v>
      </c>
      <c r="D11" s="974"/>
      <c r="E11" s="2260"/>
      <c r="F11" s="2261"/>
      <c r="H11" s="2263"/>
      <c r="I11" s="991"/>
      <c r="J11" s="992">
        <f>D7</f>
        <v>0</v>
      </c>
      <c r="K11" s="993" t="e">
        <f>ROUND(J11/$J$29*$K$29,0)</f>
        <v>#DIV/0!</v>
      </c>
      <c r="L11" s="993" t="e">
        <f>ROUND(SUM(J11,K11,L10)*0.1,0)</f>
        <v>#DIV/0!</v>
      </c>
      <c r="M11" s="994" t="e">
        <f>SUM(J11,K11,L10,L11)</f>
        <v>#DIV/0!</v>
      </c>
      <c r="N11" s="995" t="e">
        <f>IF(M11&gt;0,(ROUND(M11/SUM($N$7:$O$7)*$N$7,0)),0)</f>
        <v>#DIV/0!</v>
      </c>
      <c r="O11" s="996" t="e">
        <f>IF(M11&gt;0,(M11-N11),0)</f>
        <v>#DIV/0!</v>
      </c>
      <c r="P11" s="981"/>
    </row>
    <row r="12" spans="1:16" ht="13.9" customHeight="1">
      <c r="A12" s="2264"/>
      <c r="B12" s="990" t="s">
        <v>1268</v>
      </c>
      <c r="C12" s="973" t="s">
        <v>1269</v>
      </c>
      <c r="D12" s="974"/>
      <c r="E12" s="2260"/>
      <c r="F12" s="2261"/>
      <c r="H12" s="2262" t="str">
        <f>B8</f>
        <v>機械設備工事</v>
      </c>
      <c r="I12" s="983" t="str">
        <f>C8</f>
        <v>C</v>
      </c>
      <c r="J12" s="984"/>
      <c r="K12" s="985"/>
      <c r="L12" s="986" t="e">
        <f>ROUND(J13/$J$29*$L$28,0)</f>
        <v>#DIV/0!</v>
      </c>
      <c r="M12" s="987"/>
      <c r="N12" s="988"/>
      <c r="O12" s="989"/>
      <c r="P12" s="981"/>
    </row>
    <row r="13" spans="1:16" ht="13.9" customHeight="1">
      <c r="A13" s="2264"/>
      <c r="B13" s="990" t="s">
        <v>1270</v>
      </c>
      <c r="C13" s="973" t="s">
        <v>1271</v>
      </c>
      <c r="D13" s="1165"/>
      <c r="E13" s="2260"/>
      <c r="F13" s="2261"/>
      <c r="H13" s="2263"/>
      <c r="I13" s="991"/>
      <c r="J13" s="992">
        <f>D8</f>
        <v>0</v>
      </c>
      <c r="K13" s="993" t="e">
        <f>ROUND(J13/$J$29*$K$29,0)</f>
        <v>#DIV/0!</v>
      </c>
      <c r="L13" s="993" t="e">
        <f>ROUND(SUM(J13,K13,L12)*0.1,0)</f>
        <v>#DIV/0!</v>
      </c>
      <c r="M13" s="994" t="e">
        <f>SUM(J13,K13,L12,L13)</f>
        <v>#DIV/0!</v>
      </c>
      <c r="N13" s="995" t="e">
        <f>IF(M13&gt;0,(ROUND(M13/SUM($N$7:$O$7)*$N$7,0)),0)</f>
        <v>#DIV/0!</v>
      </c>
      <c r="O13" s="996" t="e">
        <f>IF(M13&gt;0,(M13-N13),0)</f>
        <v>#DIV/0!</v>
      </c>
      <c r="P13" s="981"/>
    </row>
    <row r="14" spans="1:16" ht="13.9" customHeight="1">
      <c r="A14" s="2264"/>
      <c r="B14" s="997" t="s">
        <v>1272</v>
      </c>
      <c r="C14" s="973" t="s">
        <v>1273</v>
      </c>
      <c r="D14" s="974"/>
      <c r="E14" s="2260"/>
      <c r="F14" s="2261"/>
      <c r="H14" s="2262" t="str">
        <f>B9</f>
        <v>冷暖房設備工事</v>
      </c>
      <c r="I14" s="983" t="str">
        <f>C9</f>
        <v>D</v>
      </c>
      <c r="J14" s="984"/>
      <c r="K14" s="985"/>
      <c r="L14" s="986" t="e">
        <f>ROUND(J15/$J$29*$L$28,0)</f>
        <v>#DIV/0!</v>
      </c>
      <c r="M14" s="987"/>
      <c r="N14" s="979"/>
      <c r="O14" s="980"/>
      <c r="P14" s="981" t="s">
        <v>1274</v>
      </c>
    </row>
    <row r="15" spans="1:16" ht="13.9" customHeight="1">
      <c r="A15" s="2264" t="s">
        <v>1275</v>
      </c>
      <c r="B15" s="998"/>
      <c r="C15" s="2248" t="s">
        <v>1276</v>
      </c>
      <c r="D15" s="2266">
        <f>SUM(F15:F23)</f>
        <v>0</v>
      </c>
      <c r="E15" s="999" t="s">
        <v>1277</v>
      </c>
      <c r="F15" s="974"/>
      <c r="H15" s="2263"/>
      <c r="I15" s="991"/>
      <c r="J15" s="992">
        <f>D9</f>
        <v>0</v>
      </c>
      <c r="K15" s="993" t="e">
        <f>ROUND(J15/$J$29*$K$29,0)</f>
        <v>#DIV/0!</v>
      </c>
      <c r="L15" s="993" t="e">
        <f>ROUND(SUM(J15,K15,L14)*0.1,0)</f>
        <v>#DIV/0!</v>
      </c>
      <c r="M15" s="994" t="e">
        <f>SUM(J15,K15,L14,L15)</f>
        <v>#DIV/0!</v>
      </c>
      <c r="N15" s="995" t="e">
        <f>IF(M15&gt;0,(IF(N14&gt;0,(ROUND(M15/SUM($N$14:$O$14)*$N$14,0)),M15)),0)</f>
        <v>#DIV/0!</v>
      </c>
      <c r="O15" s="996">
        <f>IF(O14&gt;0,(M15-N15),0)</f>
        <v>0</v>
      </c>
      <c r="P15" s="981"/>
    </row>
    <row r="16" spans="1:16" ht="13.9" customHeight="1">
      <c r="A16" s="2264"/>
      <c r="B16" s="1000"/>
      <c r="C16" s="2265"/>
      <c r="D16" s="2267"/>
      <c r="E16" s="999" t="s">
        <v>1278</v>
      </c>
      <c r="F16" s="974"/>
      <c r="H16" s="2262" t="str">
        <f>B10</f>
        <v>仮設施設整備工事</v>
      </c>
      <c r="I16" s="983" t="str">
        <f>C10</f>
        <v>E</v>
      </c>
      <c r="J16" s="984"/>
      <c r="K16" s="985"/>
      <c r="L16" s="986" t="e">
        <f>ROUND(J17/$J$29*$L$28,0)</f>
        <v>#DIV/0!</v>
      </c>
      <c r="M16" s="987"/>
      <c r="N16" s="988"/>
      <c r="O16" s="989"/>
    </row>
    <row r="17" spans="1:16" ht="13.9" customHeight="1">
      <c r="A17" s="2264"/>
      <c r="B17" s="1000"/>
      <c r="C17" s="2265"/>
      <c r="D17" s="2267"/>
      <c r="E17" s="1001"/>
      <c r="F17" s="974"/>
      <c r="H17" s="2263"/>
      <c r="I17" s="991"/>
      <c r="J17" s="992">
        <f>D10</f>
        <v>0</v>
      </c>
      <c r="K17" s="993" t="e">
        <f>ROUND(J17/$J$29*$K$29,0)</f>
        <v>#DIV/0!</v>
      </c>
      <c r="L17" s="993" t="e">
        <f>ROUND(SUM(J17,K17,L16)*0.1,0)</f>
        <v>#DIV/0!</v>
      </c>
      <c r="M17" s="994" t="e">
        <f>SUM(J17,K17,L16,L17)</f>
        <v>#DIV/0!</v>
      </c>
      <c r="N17" s="995" t="e">
        <f>IF(M17&gt;0,(ROUND(M17/SUM($N$7:$O$7)*$N$7,0)),0)</f>
        <v>#DIV/0!</v>
      </c>
      <c r="O17" s="996" t="e">
        <f>IF(M17&gt;0,(M17-N17),0)</f>
        <v>#DIV/0!</v>
      </c>
      <c r="P17" s="981"/>
    </row>
    <row r="18" spans="1:16" ht="13.9" customHeight="1">
      <c r="A18" s="2264"/>
      <c r="B18" s="1002"/>
      <c r="C18" s="2265"/>
      <c r="D18" s="2267"/>
      <c r="E18" s="1003"/>
      <c r="F18" s="974"/>
      <c r="H18" s="2269" t="str">
        <f>B11</f>
        <v>浄化槽設備工事</v>
      </c>
      <c r="I18" s="983" t="str">
        <f>C11</f>
        <v>F</v>
      </c>
      <c r="J18" s="984"/>
      <c r="K18" s="985"/>
      <c r="L18" s="986" t="e">
        <f>ROUND(J19/$J$29*$L$28,0)</f>
        <v>#DIV/0!</v>
      </c>
      <c r="M18" s="987"/>
      <c r="N18" s="1004"/>
      <c r="O18" s="1005"/>
      <c r="P18" s="981" t="s">
        <v>1279</v>
      </c>
    </row>
    <row r="19" spans="1:16" ht="13.9" customHeight="1">
      <c r="A19" s="2264"/>
      <c r="B19" s="1002" t="s">
        <v>1280</v>
      </c>
      <c r="C19" s="2265"/>
      <c r="D19" s="2267"/>
      <c r="E19" s="1003"/>
      <c r="F19" s="974"/>
      <c r="H19" s="2270"/>
      <c r="I19" s="991"/>
      <c r="J19" s="992">
        <f>D11</f>
        <v>0</v>
      </c>
      <c r="K19" s="993" t="e">
        <f>ROUND(J19/$J$29*$K$29,0)</f>
        <v>#DIV/0!</v>
      </c>
      <c r="L19" s="993" t="e">
        <f>ROUND(SUM(J19,K19,L18)*0.1,0)</f>
        <v>#DIV/0!</v>
      </c>
      <c r="M19" s="994" t="e">
        <f>SUM(J19,K19,L18,L19)</f>
        <v>#DIV/0!</v>
      </c>
      <c r="N19" s="995" t="e">
        <f>IF(M19&gt;0,(ROUND(M19/SUM($N$7:$O$7)*$N$7,0)),0)</f>
        <v>#DIV/0!</v>
      </c>
      <c r="O19" s="996" t="e">
        <f>IF(M19&gt;0,(M19-N19),0)</f>
        <v>#DIV/0!</v>
      </c>
      <c r="P19" s="981"/>
    </row>
    <row r="20" spans="1:16" ht="13.9" customHeight="1">
      <c r="A20" s="2264"/>
      <c r="B20" s="1000"/>
      <c r="C20" s="2265"/>
      <c r="D20" s="2267"/>
      <c r="E20" s="1003"/>
      <c r="F20" s="974"/>
      <c r="H20" s="2269" t="str">
        <f>B12</f>
        <v>特殊附帯工事費</v>
      </c>
      <c r="I20" s="983" t="str">
        <f>C12</f>
        <v>G</v>
      </c>
      <c r="J20" s="984"/>
      <c r="K20" s="985"/>
      <c r="L20" s="986" t="e">
        <f>ROUND(J21/$J$29*$L$28,0)</f>
        <v>#DIV/0!</v>
      </c>
      <c r="M20" s="987"/>
      <c r="N20" s="979"/>
      <c r="O20" s="980"/>
      <c r="P20" s="981" t="s">
        <v>1281</v>
      </c>
    </row>
    <row r="21" spans="1:16" ht="13.9" customHeight="1">
      <c r="A21" s="2264"/>
      <c r="B21" s="1000"/>
      <c r="C21" s="2265"/>
      <c r="D21" s="2267"/>
      <c r="E21" s="1003"/>
      <c r="F21" s="974"/>
      <c r="H21" s="2270"/>
      <c r="I21" s="991"/>
      <c r="J21" s="992">
        <f>D12</f>
        <v>0</v>
      </c>
      <c r="K21" s="993" t="e">
        <f>ROUND(J21/$J$29*$K$29,0)</f>
        <v>#DIV/0!</v>
      </c>
      <c r="L21" s="993" t="e">
        <f>ROUND(SUM(J21,K21,L20)*0.1,0)</f>
        <v>#DIV/0!</v>
      </c>
      <c r="M21" s="993" t="e">
        <f>SUM(J21,K21,L20,L21)</f>
        <v>#DIV/0!</v>
      </c>
      <c r="N21" s="995" t="e">
        <f>IF(M21&gt;0,(IF(N20&gt;0,(ROUND(M21/SUM($N$20:$O$20)*$N$20,0)),M21)),0)</f>
        <v>#DIV/0!</v>
      </c>
      <c r="O21" s="996">
        <f>IF(O20&gt;0,(M21-N21),0)</f>
        <v>0</v>
      </c>
    </row>
    <row r="22" spans="1:16" ht="13.9" customHeight="1">
      <c r="A22" s="2264"/>
      <c r="B22" s="1000"/>
      <c r="C22" s="2265"/>
      <c r="D22" s="2267"/>
      <c r="E22" s="1003"/>
      <c r="F22" s="974"/>
      <c r="H22" s="2262" t="str">
        <f>B13</f>
        <v>解体撤去工事</v>
      </c>
      <c r="I22" s="983" t="str">
        <f>C13</f>
        <v>H</v>
      </c>
      <c r="J22" s="984"/>
      <c r="K22" s="985"/>
      <c r="L22" s="986" t="e">
        <f>ROUND(J23/$J$29*$L$28,0)</f>
        <v>#DIV/0!</v>
      </c>
      <c r="M22" s="987"/>
      <c r="N22" s="1006"/>
      <c r="O22" s="1007"/>
      <c r="P22" s="981"/>
    </row>
    <row r="23" spans="1:16" ht="13.9" customHeight="1">
      <c r="A23" s="2264"/>
      <c r="B23" s="1008"/>
      <c r="C23" s="2249"/>
      <c r="D23" s="2268"/>
      <c r="E23" s="1003"/>
      <c r="F23" s="974"/>
      <c r="H23" s="2263"/>
      <c r="I23" s="991"/>
      <c r="J23" s="992">
        <f>D13</f>
        <v>0</v>
      </c>
      <c r="K23" s="993" t="e">
        <f>ROUND(J23/$J$29*$K$29,0)</f>
        <v>#DIV/0!</v>
      </c>
      <c r="L23" s="993" t="e">
        <f>ROUND(SUM(J23,K23,L22)*0.1,0)</f>
        <v>#DIV/0!</v>
      </c>
      <c r="M23" s="993" t="e">
        <f>SUM(J23,K23,L22,L23)</f>
        <v>#DIV/0!</v>
      </c>
      <c r="N23" s="995" t="e">
        <f>IF(M23&gt;0,(ROUND(M23/SUM($N$7:$O$7)*$N$7,0)),0)</f>
        <v>#DIV/0!</v>
      </c>
      <c r="O23" s="996" t="e">
        <f>IF(M23&gt;0,(M23-N23),0)</f>
        <v>#DIV/0!</v>
      </c>
    </row>
    <row r="24" spans="1:16" ht="13.9" customHeight="1">
      <c r="A24" s="1009" t="s">
        <v>1282</v>
      </c>
      <c r="B24" s="990" t="s">
        <v>1283</v>
      </c>
      <c r="C24" s="973" t="s">
        <v>1284</v>
      </c>
      <c r="D24" s="1010"/>
      <c r="E24" s="2260"/>
      <c r="F24" s="2261"/>
      <c r="H24" s="2262" t="str">
        <f>B14</f>
        <v>外構工事費（防犯対策に限る）</v>
      </c>
      <c r="I24" s="983" t="str">
        <f>C14</f>
        <v>I</v>
      </c>
      <c r="J24" s="984"/>
      <c r="K24" s="985"/>
      <c r="L24" s="986" t="e">
        <f>ROUND(J25/$J$29*$L$28,0)</f>
        <v>#DIV/0!</v>
      </c>
      <c r="M24" s="987"/>
      <c r="N24" s="1006"/>
      <c r="O24" s="1007"/>
    </row>
    <row r="25" spans="1:16" ht="13.9" customHeight="1">
      <c r="A25" s="1011"/>
      <c r="B25" s="990" t="s">
        <v>1285</v>
      </c>
      <c r="C25" s="973" t="s">
        <v>1286</v>
      </c>
      <c r="D25" s="1010"/>
      <c r="E25" s="2260"/>
      <c r="F25" s="2261"/>
      <c r="H25" s="2263"/>
      <c r="I25" s="991"/>
      <c r="J25" s="992">
        <f>D14</f>
        <v>0</v>
      </c>
      <c r="K25" s="993" t="e">
        <f>ROUND(J25/$J$29*$K$29,0)</f>
        <v>#DIV/0!</v>
      </c>
      <c r="L25" s="993" t="e">
        <f>ROUND(SUM(J25,K25,L24)*0.1,0)</f>
        <v>#DIV/0!</v>
      </c>
      <c r="M25" s="993" t="e">
        <f>SUM(J25,K25,L24,L25)</f>
        <v>#DIV/0!</v>
      </c>
      <c r="N25" s="995" t="e">
        <f>IF(M25&gt;0,(ROUND(M25/SUM($N$7:$O$7)*$N$7,0)),0)</f>
        <v>#DIV/0!</v>
      </c>
      <c r="O25" s="996" t="e">
        <f>IF(M25&gt;0,(M25-N25),0)</f>
        <v>#DIV/0!</v>
      </c>
    </row>
    <row r="26" spans="1:16" ht="13.9" customHeight="1" thickBot="1">
      <c r="A26" s="1012" t="s">
        <v>1287</v>
      </c>
      <c r="B26" s="1013" t="s">
        <v>1288</v>
      </c>
      <c r="C26" s="1014" t="s">
        <v>1289</v>
      </c>
      <c r="D26" s="1015"/>
      <c r="E26" s="2271"/>
      <c r="F26" s="2272"/>
      <c r="H26" s="2262" t="s">
        <v>1280</v>
      </c>
      <c r="I26" s="983" t="str">
        <f>C15</f>
        <v>J</v>
      </c>
      <c r="J26" s="984"/>
      <c r="K26" s="985"/>
      <c r="L26" s="1016" t="e">
        <f>L28-SUM(L8,L10,L12,L14,L16,L18,L20,L22,L24)</f>
        <v>#DIV/0!</v>
      </c>
      <c r="M26" s="987"/>
      <c r="N26" s="1017" t="s">
        <v>1290</v>
      </c>
      <c r="O26" s="980"/>
      <c r="P26" s="981" t="s">
        <v>1291</v>
      </c>
    </row>
    <row r="27" spans="1:16" ht="13.9" customHeight="1" thickTop="1" thickBot="1">
      <c r="A27" s="2258" t="s">
        <v>1292</v>
      </c>
      <c r="B27" s="2259"/>
      <c r="C27" s="1018" t="s">
        <v>1293</v>
      </c>
      <c r="D27" s="1019">
        <f>SUM(D6:D26)</f>
        <v>0</v>
      </c>
      <c r="E27" s="1020"/>
      <c r="F27" s="1021"/>
      <c r="H27" s="2273"/>
      <c r="I27" s="1022"/>
      <c r="J27" s="1023">
        <f>D15</f>
        <v>0</v>
      </c>
      <c r="K27" s="1024" t="e">
        <f>K29-SUM(K9,K11,K13,K15,K17,K19,K21,K23,K25)</f>
        <v>#DIV/0!</v>
      </c>
      <c r="L27" s="1024" t="e">
        <f>L29-SUM(L9,L11,L13,L15,L17,L19,L21,L23,L25)</f>
        <v>#DIV/0!</v>
      </c>
      <c r="M27" s="1024" t="e">
        <f>SUM(J27,K27,L26,L27)</f>
        <v>#DIV/0!</v>
      </c>
      <c r="N27" s="1025" t="e">
        <f>IF(M27&gt;0,(ROUND(M27/SUM($N$7:$O$7)*$N$7,0)),0)</f>
        <v>#DIV/0!</v>
      </c>
      <c r="O27" s="1026" t="e">
        <f>IF(M27&gt;0,(M27-N27),0)</f>
        <v>#DIV/0!</v>
      </c>
    </row>
    <row r="28" spans="1:16" ht="13.9" customHeight="1" thickTop="1">
      <c r="A28" s="1027"/>
      <c r="B28" s="1028"/>
      <c r="C28" s="1029"/>
      <c r="D28" s="1030"/>
      <c r="E28" s="1031"/>
      <c r="F28" s="1032"/>
      <c r="H28" s="2246" t="s">
        <v>1294</v>
      </c>
      <c r="I28" s="1033"/>
      <c r="J28" s="1034"/>
      <c r="K28" s="1035"/>
      <c r="L28" s="1036">
        <f>D25</f>
        <v>0</v>
      </c>
      <c r="M28" s="994"/>
      <c r="N28" s="1037" t="s">
        <v>1295</v>
      </c>
      <c r="O28" s="1038"/>
    </row>
    <row r="29" spans="1:16" ht="13.9" customHeight="1">
      <c r="D29" s="1039" t="s">
        <v>1296</v>
      </c>
      <c r="E29" s="969"/>
      <c r="H29" s="2247"/>
      <c r="I29" s="991"/>
      <c r="J29" s="996">
        <f>SUM(J9,J11,J13,J15,J17,J19,J21,J23,J25,J27)</f>
        <v>0</v>
      </c>
      <c r="K29" s="1040">
        <f>D24</f>
        <v>0</v>
      </c>
      <c r="L29" s="996">
        <f>D26</f>
        <v>0</v>
      </c>
      <c r="M29" s="1040" t="e">
        <f>SUM(M9,M11,M13,M15,M17,M19,M21,M23,M25,M27)</f>
        <v>#DIV/0!</v>
      </c>
      <c r="N29" s="995" t="e">
        <f>SUM(N9,N11,N13,N15,N17,N19,N21,N23,N25,N27)</f>
        <v>#DIV/0!</v>
      </c>
      <c r="O29" s="996" t="e">
        <f>SUM(O9,O11,O13,O15,O17,O19,O21,O23,O25,O27)</f>
        <v>#DIV/0!</v>
      </c>
    </row>
    <row r="30" spans="1:16" ht="13.9" customHeight="1" thickBot="1">
      <c r="E30" s="1041">
        <f>SUM(D27+J38)</f>
        <v>0</v>
      </c>
      <c r="K30" s="1042"/>
    </row>
    <row r="31" spans="1:16" ht="13.9" customHeight="1" thickTop="1">
      <c r="C31" s="1031"/>
      <c r="D31" s="1031"/>
      <c r="E31" s="1031"/>
      <c r="N31" s="1043"/>
    </row>
    <row r="32" spans="1:16" ht="13.9" customHeight="1">
      <c r="C32" s="1031"/>
      <c r="D32" s="1044" t="s">
        <v>1297</v>
      </c>
      <c r="E32" s="969"/>
      <c r="H32" s="967" t="s">
        <v>1298</v>
      </c>
      <c r="K32" s="1045"/>
    </row>
    <row r="33" spans="3:15" ht="13.9" customHeight="1" thickBot="1">
      <c r="C33" s="1031"/>
      <c r="E33" s="1041" t="e">
        <f>N29-N27+O37+L37</f>
        <v>#DIV/0!</v>
      </c>
      <c r="H33" s="2248" t="s">
        <v>1299</v>
      </c>
      <c r="I33" s="2248" t="s">
        <v>1300</v>
      </c>
      <c r="J33" s="2250"/>
      <c r="K33" s="2252" t="s">
        <v>1301</v>
      </c>
      <c r="L33" s="2254" t="s">
        <v>1302</v>
      </c>
      <c r="M33" s="2256" t="s">
        <v>1303</v>
      </c>
      <c r="O33" s="1046"/>
    </row>
    <row r="34" spans="3:15" ht="13.9" customHeight="1" thickTop="1">
      <c r="C34" s="1031"/>
      <c r="H34" s="2249"/>
      <c r="I34" s="2249"/>
      <c r="J34" s="2251"/>
      <c r="K34" s="2253"/>
      <c r="L34" s="2255"/>
      <c r="M34" s="2257"/>
      <c r="O34" s="1047"/>
    </row>
    <row r="35" spans="3:15" ht="13.9" customHeight="1">
      <c r="C35" s="1031"/>
      <c r="H35" s="1009" t="s">
        <v>1304</v>
      </c>
      <c r="I35" s="1048" t="s">
        <v>1305</v>
      </c>
      <c r="J35" s="1049"/>
      <c r="K35" s="1050" t="s">
        <v>1306</v>
      </c>
      <c r="L35" s="1051" t="e">
        <f>ROUNDDOWN((J35/SUM($N$7:$O$7)*$N$7)*(($M$29-$M$27)/$M$29),0)</f>
        <v>#DIV/0!</v>
      </c>
      <c r="M35" s="1052" t="e">
        <f>J35-L35</f>
        <v>#DIV/0!</v>
      </c>
      <c r="O35" s="2243" t="s">
        <v>1307</v>
      </c>
    </row>
    <row r="36" spans="3:15" ht="13.9" customHeight="1">
      <c r="H36" s="1011"/>
      <c r="I36" s="1053" t="s">
        <v>1308</v>
      </c>
      <c r="J36" s="1054"/>
      <c r="K36" s="1055" t="s">
        <v>1309</v>
      </c>
      <c r="L36" s="1056"/>
      <c r="M36" s="1057">
        <f>J36</f>
        <v>0</v>
      </c>
      <c r="N36" s="1058"/>
      <c r="O36" s="2244"/>
    </row>
    <row r="37" spans="3:15" ht="13.9" customHeight="1" thickBot="1">
      <c r="H37" s="1059" t="s">
        <v>1310</v>
      </c>
      <c r="I37" s="1060" t="s">
        <v>1311</v>
      </c>
      <c r="J37" s="1061"/>
      <c r="K37" s="1062" t="s">
        <v>1312</v>
      </c>
      <c r="L37" s="1063" t="e">
        <f>ROUNDDOWN((J37/SUM($N$7:$O$7)*$N$7)*(($M$29-$M$27)/$M$29),0)</f>
        <v>#DIV/0!</v>
      </c>
      <c r="M37" s="1064" t="e">
        <f>J37-L37</f>
        <v>#DIV/0!</v>
      </c>
      <c r="N37" s="968" t="s">
        <v>1313</v>
      </c>
      <c r="O37" s="1065" t="e">
        <f>MIN(INT((N29-N27-N23-N17)*0.026),L35)</f>
        <v>#DIV/0!</v>
      </c>
    </row>
    <row r="38" spans="3:15" ht="13.9" customHeight="1" thickTop="1">
      <c r="H38" s="1066" t="s">
        <v>1314</v>
      </c>
      <c r="I38" s="1067" t="s">
        <v>1315</v>
      </c>
      <c r="J38" s="992">
        <f>SUM(J35:J37)</f>
        <v>0</v>
      </c>
      <c r="K38" s="1068">
        <f>SUM(K35:K37)</f>
        <v>0</v>
      </c>
      <c r="L38" s="1069" t="e">
        <f>SUM(L35:L37)</f>
        <v>#DIV/0!</v>
      </c>
      <c r="M38" s="1070" t="e">
        <f>SUM(M35:M37)</f>
        <v>#DIV/0!</v>
      </c>
    </row>
    <row r="39" spans="3:15" ht="13.9" customHeight="1">
      <c r="N39" s="967"/>
      <c r="O39" s="967"/>
    </row>
    <row r="40" spans="3:15" ht="13.9" customHeight="1">
      <c r="C40" s="1031"/>
      <c r="D40" s="1071"/>
      <c r="E40" s="969"/>
      <c r="N40" s="967"/>
      <c r="O40" s="967"/>
    </row>
    <row r="41" spans="3:15" ht="13.9" customHeight="1">
      <c r="C41" s="1031"/>
      <c r="F41" s="1031"/>
      <c r="G41" s="1031"/>
      <c r="H41" s="1031"/>
      <c r="I41" s="1031"/>
      <c r="J41" s="1031"/>
      <c r="K41" s="1031"/>
      <c r="L41" s="1031"/>
      <c r="M41" s="1031"/>
      <c r="N41" s="967"/>
      <c r="O41" s="967"/>
    </row>
    <row r="42" spans="3:15" ht="13.9" customHeight="1">
      <c r="C42" s="1031"/>
      <c r="F42" s="1031"/>
      <c r="G42" s="1031"/>
      <c r="H42" s="1031"/>
      <c r="I42" s="1031"/>
      <c r="J42" s="1031"/>
      <c r="K42" s="1031"/>
      <c r="L42" s="1031"/>
      <c r="M42" s="1031"/>
      <c r="N42" s="967"/>
      <c r="O42" s="967"/>
    </row>
    <row r="43" spans="3:15" ht="13.9" customHeight="1">
      <c r="C43" s="1031"/>
      <c r="D43" s="1031"/>
      <c r="E43" s="1030"/>
      <c r="F43" s="1031"/>
      <c r="G43" s="1031"/>
      <c r="H43" s="1031"/>
      <c r="I43" s="1031"/>
      <c r="J43" s="1031"/>
      <c r="K43" s="1031"/>
      <c r="L43" s="1031"/>
      <c r="M43" s="1031"/>
      <c r="N43" s="967"/>
      <c r="O43" s="967"/>
    </row>
    <row r="44" spans="3:15" ht="13.9" customHeight="1">
      <c r="C44" s="1031"/>
      <c r="D44" s="1031"/>
      <c r="E44" s="1031"/>
      <c r="F44" s="1031"/>
      <c r="G44" s="1031"/>
      <c r="H44" s="1031"/>
      <c r="I44" s="1031"/>
      <c r="J44" s="1031"/>
      <c r="K44" s="1030"/>
      <c r="L44" s="1031"/>
      <c r="M44" s="1031"/>
      <c r="N44" s="967"/>
      <c r="O44" s="967"/>
    </row>
    <row r="45" spans="3:15" ht="13.9" customHeight="1">
      <c r="F45" s="1031"/>
      <c r="G45" s="1031"/>
      <c r="H45" s="1027"/>
      <c r="I45" s="1072"/>
      <c r="J45" s="1073"/>
      <c r="K45" s="1031"/>
      <c r="L45" s="1074"/>
      <c r="M45" s="1031"/>
      <c r="N45" s="967"/>
      <c r="O45" s="967"/>
    </row>
    <row r="46" spans="3:15" ht="13.9" customHeight="1">
      <c r="F46" s="1031"/>
      <c r="G46" s="1031"/>
      <c r="H46" s="1027"/>
      <c r="I46" s="1075"/>
      <c r="J46" s="1073"/>
      <c r="K46" s="1076"/>
      <c r="L46" s="1077"/>
      <c r="M46" s="1031"/>
      <c r="N46" s="967"/>
      <c r="O46" s="967"/>
    </row>
    <row r="47" spans="3:15" ht="13.9" customHeight="1">
      <c r="F47" s="1031"/>
      <c r="G47" s="1031"/>
      <c r="H47" s="1027"/>
      <c r="I47" s="1072"/>
      <c r="J47" s="1073"/>
      <c r="K47" s="1078"/>
      <c r="L47" s="1077"/>
      <c r="M47" s="1031"/>
      <c r="N47" s="967"/>
      <c r="O47" s="967"/>
    </row>
    <row r="48" spans="3:15" ht="13.9" customHeight="1">
      <c r="F48" s="1031"/>
      <c r="G48" s="1031"/>
      <c r="H48" s="1029"/>
      <c r="I48" s="1079"/>
      <c r="J48" s="1078"/>
      <c r="K48" s="1078"/>
      <c r="L48" s="1077"/>
      <c r="M48" s="1031"/>
      <c r="N48" s="967"/>
      <c r="O48" s="967"/>
    </row>
    <row r="49" spans="6:15" ht="13.9" customHeight="1">
      <c r="F49" s="1031"/>
      <c r="G49" s="1031"/>
      <c r="H49" s="1031"/>
      <c r="I49" s="1031"/>
      <c r="J49" s="1031"/>
      <c r="K49" s="1031"/>
      <c r="L49" s="1080"/>
      <c r="M49" s="1031"/>
      <c r="N49" s="967"/>
      <c r="O49" s="967"/>
    </row>
    <row r="50" spans="6:15" ht="13.9" customHeight="1">
      <c r="F50" s="1031"/>
      <c r="G50" s="1031"/>
      <c r="H50" s="1031"/>
      <c r="I50" s="1031"/>
      <c r="J50" s="1031"/>
      <c r="K50" s="1031"/>
      <c r="L50" s="1031"/>
      <c r="M50" s="1031"/>
      <c r="N50" s="967"/>
      <c r="O50" s="967"/>
    </row>
    <row r="51" spans="6:15" ht="13.9" customHeight="1">
      <c r="F51" s="1031"/>
      <c r="G51" s="1031"/>
      <c r="H51" s="1029"/>
      <c r="I51" s="2245"/>
      <c r="J51" s="2245"/>
      <c r="K51" s="1029"/>
      <c r="L51" s="1031"/>
      <c r="M51" s="1031"/>
      <c r="N51" s="967"/>
      <c r="O51" s="967"/>
    </row>
    <row r="52" spans="6:15" ht="13.9" customHeight="1">
      <c r="F52" s="1031"/>
      <c r="G52" s="1031"/>
      <c r="H52" s="1081"/>
      <c r="I52" s="1031"/>
      <c r="J52" s="1082"/>
      <c r="K52" s="1082"/>
      <c r="L52" s="1031"/>
      <c r="M52" s="1031"/>
      <c r="N52" s="967"/>
      <c r="O52" s="967"/>
    </row>
    <row r="53" spans="6:15" ht="13.9" customHeight="1">
      <c r="F53" s="1031"/>
      <c r="G53" s="1031"/>
      <c r="H53" s="1081"/>
      <c r="I53" s="1083"/>
      <c r="J53" s="1082"/>
      <c r="K53" s="1082"/>
      <c r="L53" s="1031"/>
      <c r="M53" s="1031"/>
      <c r="N53" s="967"/>
      <c r="O53" s="967"/>
    </row>
    <row r="54" spans="6:15" ht="13.9" customHeight="1">
      <c r="F54" s="1031"/>
      <c r="G54" s="1031"/>
      <c r="H54" s="1081"/>
      <c r="I54" s="1079"/>
      <c r="J54" s="1082"/>
      <c r="K54" s="1082"/>
      <c r="L54" s="1031"/>
      <c r="M54" s="1031"/>
      <c r="N54" s="967"/>
      <c r="O54" s="967"/>
    </row>
    <row r="55" spans="6:15" ht="13.9" customHeight="1">
      <c r="F55" s="1031"/>
      <c r="G55" s="1031"/>
      <c r="H55" s="1031"/>
      <c r="I55" s="1031"/>
      <c r="J55" s="1031"/>
      <c r="K55" s="1031"/>
      <c r="L55" s="1031"/>
      <c r="M55" s="1031"/>
      <c r="N55" s="967"/>
      <c r="O55" s="967"/>
    </row>
    <row r="56" spans="6:15" ht="13.9" customHeight="1">
      <c r="N56" s="967"/>
      <c r="O56" s="967"/>
    </row>
    <row r="57" spans="6:15" ht="13.9" customHeight="1">
      <c r="N57" s="967"/>
      <c r="O57" s="967"/>
    </row>
    <row r="58" spans="6:15" ht="13.9" customHeight="1">
      <c r="N58" s="967"/>
      <c r="O58" s="967"/>
    </row>
    <row r="59" spans="6:15" ht="13.9" customHeight="1">
      <c r="N59" s="967"/>
      <c r="O59" s="967"/>
    </row>
    <row r="60" spans="6:15" ht="13.9" customHeight="1">
      <c r="N60" s="967"/>
      <c r="O60" s="967"/>
    </row>
    <row r="61" spans="6:15" ht="13.9" customHeight="1">
      <c r="N61" s="967"/>
      <c r="O61" s="967"/>
    </row>
    <row r="62" spans="6:15" ht="13.9" customHeight="1">
      <c r="N62" s="967"/>
      <c r="O62" s="967"/>
    </row>
    <row r="63" spans="6:15" ht="13.9" customHeight="1">
      <c r="N63" s="967"/>
      <c r="O63" s="967"/>
    </row>
    <row r="64" spans="6:15" ht="13.9" customHeight="1">
      <c r="N64" s="967"/>
      <c r="O64" s="967"/>
    </row>
    <row r="65" spans="14:15" ht="13.9" customHeight="1">
      <c r="N65" s="967"/>
      <c r="O65" s="967"/>
    </row>
    <row r="66" spans="14:15" ht="13.9" customHeight="1">
      <c r="N66" s="967"/>
      <c r="O66" s="967"/>
    </row>
    <row r="67" spans="14:15" ht="13.9" customHeight="1">
      <c r="N67" s="967"/>
      <c r="O67" s="967"/>
    </row>
    <row r="68" spans="14:15" ht="13.9" customHeight="1">
      <c r="N68" s="967"/>
      <c r="O68" s="967"/>
    </row>
    <row r="69" spans="14:15" ht="13.9" customHeight="1">
      <c r="N69" s="967"/>
      <c r="O69" s="967"/>
    </row>
    <row r="70" spans="14:15" ht="13.9" customHeight="1">
      <c r="N70" s="967"/>
      <c r="O70" s="967"/>
    </row>
    <row r="71" spans="14:15" ht="13.9" customHeight="1">
      <c r="N71" s="967"/>
      <c r="O71" s="967"/>
    </row>
    <row r="72" spans="14:15" ht="13.9" customHeight="1">
      <c r="N72" s="967"/>
      <c r="O72" s="967"/>
    </row>
    <row r="73" spans="14:15" ht="13.9" customHeight="1">
      <c r="N73" s="967"/>
      <c r="O73" s="967"/>
    </row>
    <row r="74" spans="14:15" ht="13.9" customHeight="1">
      <c r="N74" s="967"/>
      <c r="O74" s="967"/>
    </row>
    <row r="75" spans="14:15" ht="13.9" customHeight="1">
      <c r="N75" s="967"/>
      <c r="O75" s="967"/>
    </row>
    <row r="76" spans="14:15" ht="13.9" customHeight="1">
      <c r="N76" s="967"/>
      <c r="O76" s="967"/>
    </row>
    <row r="77" spans="14:15" ht="13.9" customHeight="1">
      <c r="N77" s="967"/>
      <c r="O77" s="967"/>
    </row>
    <row r="78" spans="14:15" ht="13.9" customHeight="1">
      <c r="N78" s="967"/>
      <c r="O78" s="967"/>
    </row>
    <row r="79" spans="14:15" ht="13.9" customHeight="1">
      <c r="N79" s="967"/>
      <c r="O79" s="967"/>
    </row>
    <row r="80" spans="14:15" ht="13.9" customHeight="1">
      <c r="N80" s="967"/>
      <c r="O80" s="967"/>
    </row>
    <row r="81" spans="14:15" ht="13.9" customHeight="1">
      <c r="N81" s="967"/>
      <c r="O81" s="967"/>
    </row>
    <row r="82" spans="14:15" ht="13.9" customHeight="1">
      <c r="N82" s="967"/>
      <c r="O82" s="967"/>
    </row>
    <row r="83" spans="14:15" ht="13.9" customHeight="1">
      <c r="N83" s="967"/>
      <c r="O83" s="967"/>
    </row>
    <row r="84" spans="14:15" ht="13.9" customHeight="1">
      <c r="N84" s="967"/>
      <c r="O84" s="967"/>
    </row>
    <row r="85" spans="14:15" ht="13.9" customHeight="1">
      <c r="N85" s="967"/>
      <c r="O85" s="967"/>
    </row>
    <row r="86" spans="14:15" ht="13.9" customHeight="1">
      <c r="N86" s="967"/>
      <c r="O86" s="967"/>
    </row>
    <row r="87" spans="14:15" ht="13.9" customHeight="1">
      <c r="N87" s="967"/>
      <c r="O87" s="967"/>
    </row>
    <row r="88" spans="14:15" ht="13.9" customHeight="1">
      <c r="N88" s="967"/>
      <c r="O88" s="967"/>
    </row>
    <row r="89" spans="14:15" ht="13.9" customHeight="1">
      <c r="N89" s="967"/>
      <c r="O89" s="967"/>
    </row>
    <row r="90" spans="14:15" ht="13.9" customHeight="1">
      <c r="N90" s="967"/>
      <c r="O90" s="967"/>
    </row>
    <row r="91" spans="14:15" ht="13.9" customHeight="1">
      <c r="N91" s="967"/>
      <c r="O91" s="967"/>
    </row>
  </sheetData>
  <mergeCells count="46">
    <mergeCell ref="A2:M2"/>
    <mergeCell ref="H4:M4"/>
    <mergeCell ref="A5:B5"/>
    <mergeCell ref="C5:D5"/>
    <mergeCell ref="E5:F5"/>
    <mergeCell ref="H5:L5"/>
    <mergeCell ref="M5:M7"/>
    <mergeCell ref="N5:O5"/>
    <mergeCell ref="A6:A14"/>
    <mergeCell ref="E6:F6"/>
    <mergeCell ref="H6:H7"/>
    <mergeCell ref="I6:J7"/>
    <mergeCell ref="K6:K7"/>
    <mergeCell ref="E7:F7"/>
    <mergeCell ref="E8:F8"/>
    <mergeCell ref="H8:H9"/>
    <mergeCell ref="E9:F9"/>
    <mergeCell ref="E10:F10"/>
    <mergeCell ref="H10:H11"/>
    <mergeCell ref="E11:F11"/>
    <mergeCell ref="E12:F12"/>
    <mergeCell ref="H12:H13"/>
    <mergeCell ref="E13:F13"/>
    <mergeCell ref="A27:B27"/>
    <mergeCell ref="E14:F14"/>
    <mergeCell ref="H14:H15"/>
    <mergeCell ref="A15:A23"/>
    <mergeCell ref="C15:C23"/>
    <mergeCell ref="D15:D23"/>
    <mergeCell ref="H16:H17"/>
    <mergeCell ref="H18:H19"/>
    <mergeCell ref="H20:H21"/>
    <mergeCell ref="H22:H23"/>
    <mergeCell ref="E24:F24"/>
    <mergeCell ref="H24:H25"/>
    <mergeCell ref="E25:F25"/>
    <mergeCell ref="E26:F26"/>
    <mergeCell ref="H26:H27"/>
    <mergeCell ref="O35:O36"/>
    <mergeCell ref="I51:J51"/>
    <mergeCell ref="H28:H29"/>
    <mergeCell ref="H33:H34"/>
    <mergeCell ref="I33:J34"/>
    <mergeCell ref="K33:K34"/>
    <mergeCell ref="L33:L34"/>
    <mergeCell ref="M33:M34"/>
  </mergeCells>
  <phoneticPr fontId="2"/>
  <pageMargins left="0.7" right="0.7" top="0.75" bottom="0.75" header="0.3" footer="0.3"/>
  <pageSetup paperSize="9" scale="50" orientation="portrait" r:id="rId1"/>
  <colBreaks count="1" manualBreakCount="1">
    <brk id="18" max="50"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4"/>
  <sheetViews>
    <sheetView view="pageBreakPreview" zoomScaleNormal="100" zoomScaleSheetLayoutView="100" workbookViewId="0">
      <selection activeCell="A3" sqref="A3"/>
    </sheetView>
  </sheetViews>
  <sheetFormatPr defaultColWidth="9" defaultRowHeight="13.5"/>
  <cols>
    <col min="1" max="1" width="5" style="305" customWidth="1"/>
    <col min="2" max="2" width="8.625" style="305" customWidth="1"/>
    <col min="3" max="4" width="7.125" style="305" customWidth="1"/>
    <col min="5" max="5" width="8.125" style="305" customWidth="1"/>
    <col min="6" max="6" width="8.625" style="305" customWidth="1"/>
    <col min="7" max="7" width="3.625" style="305" customWidth="1"/>
    <col min="8" max="8" width="5.875" style="305" customWidth="1"/>
    <col min="9" max="13" width="8.625" style="305" customWidth="1"/>
    <col min="14" max="14" width="3.625" style="546" customWidth="1"/>
    <col min="15" max="15" width="14.375" style="305" customWidth="1"/>
    <col min="16" max="16" width="9" style="305"/>
    <col min="17" max="19" width="9.625" style="305" bestFit="1" customWidth="1"/>
    <col min="20" max="23" width="9" style="305"/>
    <col min="24" max="26" width="9" style="307"/>
    <col min="27" max="27" width="9" style="308"/>
    <col min="28" max="28" width="9" style="305"/>
    <col min="29" max="29" width="5.5" style="305" customWidth="1"/>
    <col min="30" max="16384" width="9" style="305"/>
  </cols>
  <sheetData>
    <row r="1" spans="1:29" ht="21.75" customHeight="1">
      <c r="A1" s="304" t="s">
        <v>244</v>
      </c>
      <c r="L1" s="2297" t="s">
        <v>245</v>
      </c>
      <c r="M1" s="2298"/>
      <c r="N1" s="306"/>
    </row>
    <row r="2" spans="1:29" ht="21.75" customHeight="1">
      <c r="A2" s="2299" t="s">
        <v>909</v>
      </c>
      <c r="B2" s="2299"/>
      <c r="C2" s="2300">
        <f>P8</f>
        <v>0</v>
      </c>
      <c r="D2" s="2301"/>
      <c r="E2" s="305" t="s">
        <v>246</v>
      </c>
      <c r="F2" s="309"/>
      <c r="G2" s="2302">
        <f>P15+IF(P14=1,0,0.05)</f>
        <v>0.05</v>
      </c>
      <c r="H2" s="2303"/>
      <c r="I2" s="305" t="str">
        <f>"％（"&amp;IF(P13=1,"固定）","変動）")</f>
        <v>％（変動）</v>
      </c>
      <c r="J2" s="706"/>
      <c r="L2" s="306"/>
      <c r="M2" s="707"/>
      <c r="N2" s="306"/>
      <c r="O2" s="2304" t="s">
        <v>247</v>
      </c>
      <c r="P2" s="2305"/>
      <c r="Q2" s="2305"/>
      <c r="R2" s="2305"/>
      <c r="S2" s="2305"/>
      <c r="T2" s="2305"/>
      <c r="U2" s="2305"/>
      <c r="V2" s="2305"/>
      <c r="W2" s="2306"/>
    </row>
    <row r="3" spans="1:29">
      <c r="M3" s="309" t="s">
        <v>248</v>
      </c>
      <c r="N3" s="310"/>
    </row>
    <row r="4" spans="1:29" s="314" customFormat="1" ht="27" customHeight="1">
      <c r="A4" s="2286" t="s">
        <v>249</v>
      </c>
      <c r="B4" s="2289" t="s">
        <v>237</v>
      </c>
      <c r="C4" s="2290"/>
      <c r="D4" s="2290"/>
      <c r="E4" s="2290"/>
      <c r="F4" s="2290"/>
      <c r="G4" s="2290"/>
      <c r="H4" s="2291"/>
      <c r="I4" s="2290" t="s">
        <v>910</v>
      </c>
      <c r="J4" s="2290"/>
      <c r="K4" s="2290"/>
      <c r="L4" s="2290"/>
      <c r="M4" s="2292"/>
      <c r="N4" s="311"/>
      <c r="O4" s="305"/>
      <c r="P4" s="305"/>
      <c r="Q4" s="305"/>
      <c r="R4" s="305"/>
      <c r="S4" s="305"/>
      <c r="T4" s="305"/>
      <c r="U4" s="305"/>
      <c r="V4" s="305"/>
      <c r="W4" s="305"/>
      <c r="X4" s="312"/>
      <c r="Y4" s="312"/>
      <c r="Z4" s="312"/>
      <c r="AA4" s="313"/>
    </row>
    <row r="5" spans="1:29" ht="16.5" customHeight="1">
      <c r="A5" s="2287"/>
      <c r="B5" s="2293" t="s">
        <v>238</v>
      </c>
      <c r="C5" s="2293"/>
      <c r="D5" s="2293"/>
      <c r="E5" s="1086" t="s">
        <v>250</v>
      </c>
      <c r="F5" s="2294" t="s">
        <v>251</v>
      </c>
      <c r="G5" s="2294" t="s">
        <v>252</v>
      </c>
      <c r="H5" s="2318"/>
      <c r="I5" s="2323"/>
      <c r="J5" s="2326"/>
      <c r="K5" s="2326"/>
      <c r="L5" s="2326"/>
      <c r="M5" s="2286" t="s">
        <v>239</v>
      </c>
      <c r="N5" s="315"/>
      <c r="O5" s="708"/>
      <c r="P5" s="2307"/>
      <c r="Q5" s="2307"/>
    </row>
    <row r="6" spans="1:29" ht="9" customHeight="1">
      <c r="A6" s="2287"/>
      <c r="B6" s="2308" t="s">
        <v>253</v>
      </c>
      <c r="C6" s="316"/>
      <c r="D6" s="317"/>
      <c r="E6" s="2310" t="s">
        <v>911</v>
      </c>
      <c r="F6" s="2295"/>
      <c r="G6" s="2319"/>
      <c r="H6" s="2320"/>
      <c r="I6" s="2324"/>
      <c r="J6" s="2327"/>
      <c r="K6" s="2327"/>
      <c r="L6" s="2327"/>
      <c r="M6" s="2287"/>
      <c r="N6" s="315"/>
      <c r="O6" s="2313"/>
      <c r="P6" s="2307"/>
      <c r="Q6" s="2307"/>
    </row>
    <row r="7" spans="1:29" ht="13.5" customHeight="1">
      <c r="A7" s="2287"/>
      <c r="B7" s="2308"/>
      <c r="C7" s="318" t="s">
        <v>912</v>
      </c>
      <c r="D7" s="709" t="s">
        <v>254</v>
      </c>
      <c r="E7" s="2311"/>
      <c r="F7" s="2295"/>
      <c r="G7" s="2319"/>
      <c r="H7" s="2320"/>
      <c r="I7" s="2324"/>
      <c r="J7" s="2327"/>
      <c r="K7" s="2327"/>
      <c r="L7" s="2327"/>
      <c r="M7" s="2287"/>
      <c r="N7" s="315"/>
      <c r="O7" s="2314"/>
      <c r="P7" s="2315"/>
      <c r="Q7" s="2315"/>
    </row>
    <row r="8" spans="1:29" ht="35.25" customHeight="1">
      <c r="A8" s="2288"/>
      <c r="B8" s="2309"/>
      <c r="C8" s="319" t="s">
        <v>255</v>
      </c>
      <c r="D8" s="319" t="s">
        <v>255</v>
      </c>
      <c r="E8" s="2312"/>
      <c r="F8" s="2296"/>
      <c r="G8" s="2321"/>
      <c r="H8" s="2322"/>
      <c r="I8" s="2325"/>
      <c r="J8" s="2328"/>
      <c r="K8" s="2328"/>
      <c r="L8" s="2328"/>
      <c r="M8" s="2288"/>
      <c r="N8" s="710"/>
      <c r="O8" s="711" t="s">
        <v>256</v>
      </c>
      <c r="P8" s="2316"/>
      <c r="Q8" s="2317"/>
      <c r="R8" s="324" t="s">
        <v>913</v>
      </c>
      <c r="AC8" s="320" t="s">
        <v>257</v>
      </c>
    </row>
    <row r="9" spans="1:29" s="314" customFormat="1" ht="18.75" customHeight="1">
      <c r="A9" s="712">
        <f>IF(F9&gt;0,1,0)</f>
        <v>0</v>
      </c>
      <c r="B9" s="713">
        <f t="shared" ref="B9:B72" si="0">SUM(C9:D9)</f>
        <v>0</v>
      </c>
      <c r="C9" s="714">
        <f>IF($P$11&gt;0,IF($Y$11=0,Y9,0),0)</f>
        <v>0</v>
      </c>
      <c r="D9" s="715">
        <f>IF($P$11&gt;0,IF($Y$11=0,Y10,0),0)</f>
        <v>0</v>
      </c>
      <c r="E9" s="716">
        <f>ROUND((P$9*G$2/100)/12,0)+ROUND((P$10*(G$2-P$15)/100)/12,0)</f>
        <v>0</v>
      </c>
      <c r="F9" s="717">
        <f t="shared" ref="F9:F72" si="1">B9+E9</f>
        <v>0</v>
      </c>
      <c r="G9" s="2329" t="s">
        <v>258</v>
      </c>
      <c r="H9" s="2330"/>
      <c r="I9" s="718"/>
      <c r="J9" s="719"/>
      <c r="K9" s="719"/>
      <c r="L9" s="719"/>
      <c r="M9" s="720">
        <f t="shared" ref="M9:M72" si="2">SUM(I9:L9)</f>
        <v>0</v>
      </c>
      <c r="N9" s="721"/>
      <c r="O9" s="722" t="s">
        <v>259</v>
      </c>
      <c r="P9" s="2333">
        <f>P8-P10</f>
        <v>0</v>
      </c>
      <c r="Q9" s="2334"/>
      <c r="R9" s="723" t="s">
        <v>260</v>
      </c>
      <c r="X9" s="320" t="s">
        <v>261</v>
      </c>
      <c r="Y9" s="312" t="e">
        <f>P9-AA9*($P$11*12-$Y$11)+AA9</f>
        <v>#DIV/0!</v>
      </c>
      <c r="Z9" s="320" t="s">
        <v>262</v>
      </c>
      <c r="AA9" s="312" t="e">
        <f>ROUNDDOWN(P9/($P$11*12-$Y$11),0)</f>
        <v>#DIV/0!</v>
      </c>
      <c r="AC9" s="313">
        <v>1</v>
      </c>
    </row>
    <row r="10" spans="1:29" s="314" customFormat="1" ht="18.75" customHeight="1">
      <c r="A10" s="724">
        <f t="shared" ref="A10:A73" si="3">IF(F10&gt;0,A9+1,0)</f>
        <v>0</v>
      </c>
      <c r="B10" s="725">
        <f t="shared" si="0"/>
        <v>0</v>
      </c>
      <c r="C10" s="726">
        <f t="shared" ref="C10:C44" si="4">IF($P$11&gt;0,IF($Y$11&gt;AC9,0,IF($Y$11=AC9,$Y$9,IF($Y$11&lt;AC9,$AA$9,0))),0)</f>
        <v>0</v>
      </c>
      <c r="D10" s="727">
        <f t="shared" ref="D10:D44" si="5">IF($P$11&gt;0,IF($Y$11&gt;AC9,0,IF($Y$11=AC9,$Y$10,IF($Y$11&lt;AC9,$AA$10,0))),0)</f>
        <v>0</v>
      </c>
      <c r="E10" s="728">
        <f>ROUND(((P$9-SUM(C$9:C9))*G$2/100)/12,0)+ROUND(((P$10-SUM(D$9:D9))*(G$2-P$15)/100)/12,0)</f>
        <v>0</v>
      </c>
      <c r="F10" s="729">
        <f t="shared" si="1"/>
        <v>0</v>
      </c>
      <c r="G10" s="2331"/>
      <c r="H10" s="2332"/>
      <c r="I10" s="730"/>
      <c r="J10" s="730"/>
      <c r="K10" s="730"/>
      <c r="L10" s="730"/>
      <c r="M10" s="731">
        <f t="shared" si="2"/>
        <v>0</v>
      </c>
      <c r="N10" s="732"/>
      <c r="O10" s="733" t="s">
        <v>1449</v>
      </c>
      <c r="P10" s="2335"/>
      <c r="Q10" s="2336"/>
      <c r="R10" s="324" t="s">
        <v>534</v>
      </c>
      <c r="X10" s="320" t="s">
        <v>263</v>
      </c>
      <c r="Y10" s="312" t="e">
        <f>P10-AA10*($P$11*12-$Y$11)+AA10</f>
        <v>#DIV/0!</v>
      </c>
      <c r="Z10" s="320" t="s">
        <v>264</v>
      </c>
      <c r="AA10" s="312" t="e">
        <f>ROUNDDOWN(P10/($P$11*12-$Y$11),0)</f>
        <v>#DIV/0!</v>
      </c>
      <c r="AC10" s="313">
        <v>2</v>
      </c>
    </row>
    <row r="11" spans="1:29" s="314" customFormat="1" ht="18.75" customHeight="1">
      <c r="A11" s="724">
        <f t="shared" si="3"/>
        <v>0</v>
      </c>
      <c r="B11" s="725">
        <f t="shared" si="0"/>
        <v>0</v>
      </c>
      <c r="C11" s="726">
        <f t="shared" si="4"/>
        <v>0</v>
      </c>
      <c r="D11" s="727">
        <f t="shared" si="5"/>
        <v>0</v>
      </c>
      <c r="E11" s="728">
        <f>ROUND(((P$9-SUM(C$9:C10))*G$2/100)/12,0)+ROUND(((P$10-SUM(D$9:D10))*(G$2-P$15)/100)/12,0)</f>
        <v>0</v>
      </c>
      <c r="F11" s="729">
        <f t="shared" si="1"/>
        <v>0</v>
      </c>
      <c r="G11" s="2331"/>
      <c r="H11" s="2332"/>
      <c r="I11" s="730"/>
      <c r="J11" s="730"/>
      <c r="K11" s="730"/>
      <c r="L11" s="730"/>
      <c r="M11" s="731">
        <f t="shared" si="2"/>
        <v>0</v>
      </c>
      <c r="N11" s="732"/>
      <c r="O11" s="734" t="s">
        <v>265</v>
      </c>
      <c r="P11" s="2337"/>
      <c r="Q11" s="2338"/>
      <c r="R11" s="324" t="s">
        <v>914</v>
      </c>
      <c r="X11" s="312" t="s">
        <v>257</v>
      </c>
      <c r="Y11" s="312">
        <f>IF(P12&gt;0,ROUNDUP((P12)-1,0),0)</f>
        <v>0</v>
      </c>
      <c r="Z11" s="312"/>
      <c r="AA11" s="313"/>
      <c r="AC11" s="313">
        <v>3</v>
      </c>
    </row>
    <row r="12" spans="1:29" s="314" customFormat="1" ht="18.75" customHeight="1">
      <c r="A12" s="724">
        <f t="shared" si="3"/>
        <v>0</v>
      </c>
      <c r="B12" s="725">
        <f t="shared" si="0"/>
        <v>0</v>
      </c>
      <c r="C12" s="726">
        <f t="shared" si="4"/>
        <v>0</v>
      </c>
      <c r="D12" s="727">
        <f t="shared" si="5"/>
        <v>0</v>
      </c>
      <c r="E12" s="728">
        <f>ROUND(((P$9-SUM(C$9:C11))*G$2/100)/12,0)+ROUND(((P$10-SUM(D$9:D11))*(G$2-P$15)/100)/12,0)</f>
        <v>0</v>
      </c>
      <c r="F12" s="729">
        <f t="shared" si="1"/>
        <v>0</v>
      </c>
      <c r="G12" s="2331"/>
      <c r="H12" s="2332"/>
      <c r="I12" s="730"/>
      <c r="J12" s="730"/>
      <c r="K12" s="730"/>
      <c r="L12" s="730"/>
      <c r="M12" s="731">
        <f t="shared" si="2"/>
        <v>0</v>
      </c>
      <c r="N12" s="732"/>
      <c r="O12" s="734" t="s">
        <v>266</v>
      </c>
      <c r="P12" s="2337"/>
      <c r="Q12" s="2338"/>
      <c r="R12" s="324" t="s">
        <v>915</v>
      </c>
      <c r="X12" s="312"/>
      <c r="Y12" s="322"/>
      <c r="Z12" s="312"/>
      <c r="AA12" s="313"/>
      <c r="AC12" s="313">
        <v>4</v>
      </c>
    </row>
    <row r="13" spans="1:29" s="314" customFormat="1" ht="18.75" customHeight="1">
      <c r="A13" s="724">
        <f t="shared" si="3"/>
        <v>0</v>
      </c>
      <c r="B13" s="725">
        <f t="shared" si="0"/>
        <v>0</v>
      </c>
      <c r="C13" s="726">
        <f t="shared" si="4"/>
        <v>0</v>
      </c>
      <c r="D13" s="727">
        <f t="shared" si="5"/>
        <v>0</v>
      </c>
      <c r="E13" s="728">
        <f>ROUND(((P$9-SUM(C$9:C12))*G$2/100)/12,0)+ROUND(((P$10-SUM(D$9:D12))*(G$2-P$15)/100)/12,0)</f>
        <v>0</v>
      </c>
      <c r="F13" s="729">
        <f t="shared" si="1"/>
        <v>0</v>
      </c>
      <c r="G13" s="2331"/>
      <c r="H13" s="2332"/>
      <c r="I13" s="730"/>
      <c r="J13" s="730"/>
      <c r="K13" s="730"/>
      <c r="L13" s="730"/>
      <c r="M13" s="731">
        <f t="shared" si="2"/>
        <v>0</v>
      </c>
      <c r="N13" s="735"/>
      <c r="O13" s="734" t="s">
        <v>267</v>
      </c>
      <c r="P13" s="2337"/>
      <c r="Q13" s="2338"/>
      <c r="R13" s="324" t="s">
        <v>916</v>
      </c>
      <c r="X13" s="312"/>
      <c r="Y13" s="312">
        <v>1</v>
      </c>
      <c r="Z13" s="312">
        <v>2</v>
      </c>
      <c r="AA13" s="313"/>
      <c r="AC13" s="313">
        <v>5</v>
      </c>
    </row>
    <row r="14" spans="1:29" s="314" customFormat="1" ht="18.75" customHeight="1">
      <c r="A14" s="724">
        <f t="shared" si="3"/>
        <v>0</v>
      </c>
      <c r="B14" s="725">
        <f t="shared" si="0"/>
        <v>0</v>
      </c>
      <c r="C14" s="726">
        <f t="shared" si="4"/>
        <v>0</v>
      </c>
      <c r="D14" s="727">
        <f t="shared" si="5"/>
        <v>0</v>
      </c>
      <c r="E14" s="728">
        <f>ROUND(((P$9-SUM(C$9:C13))*G$2/100)/12,0)+ROUND(((P$10-SUM(D$9:D13))*(G$2-P$15)/100)/12,0)</f>
        <v>0</v>
      </c>
      <c r="F14" s="729">
        <f t="shared" si="1"/>
        <v>0</v>
      </c>
      <c r="G14" s="2331"/>
      <c r="H14" s="2332"/>
      <c r="I14" s="730"/>
      <c r="J14" s="730"/>
      <c r="K14" s="730"/>
      <c r="L14" s="730"/>
      <c r="M14" s="731">
        <f t="shared" si="2"/>
        <v>0</v>
      </c>
      <c r="N14" s="732"/>
      <c r="O14" s="734" t="s">
        <v>917</v>
      </c>
      <c r="P14" s="2339"/>
      <c r="Q14" s="2340"/>
      <c r="R14" s="324" t="s">
        <v>918</v>
      </c>
      <c r="X14" s="312"/>
      <c r="Y14" s="312"/>
      <c r="Z14" s="312"/>
      <c r="AA14" s="313"/>
      <c r="AC14" s="313">
        <v>6</v>
      </c>
    </row>
    <row r="15" spans="1:29" s="314" customFormat="1" ht="18.75" customHeight="1">
      <c r="A15" s="724">
        <f t="shared" si="3"/>
        <v>0</v>
      </c>
      <c r="B15" s="725">
        <f t="shared" si="0"/>
        <v>0</v>
      </c>
      <c r="C15" s="726">
        <f t="shared" si="4"/>
        <v>0</v>
      </c>
      <c r="D15" s="727">
        <f t="shared" si="5"/>
        <v>0</v>
      </c>
      <c r="E15" s="728">
        <f>ROUND(((P$9-SUM(C$9:C14))*G$2/100)/12,0)+ROUND(((P$10-SUM(D$9:D14))*(G$2-P$15)/100)/12,0)</f>
        <v>0</v>
      </c>
      <c r="F15" s="729">
        <f t="shared" si="1"/>
        <v>0</v>
      </c>
      <c r="G15" s="2331"/>
      <c r="H15" s="2332"/>
      <c r="I15" s="730"/>
      <c r="J15" s="730"/>
      <c r="K15" s="730"/>
      <c r="L15" s="730"/>
      <c r="M15" s="731">
        <f t="shared" si="2"/>
        <v>0</v>
      </c>
      <c r="N15" s="321"/>
      <c r="O15" s="736" t="s">
        <v>268</v>
      </c>
      <c r="P15" s="2341"/>
      <c r="Q15" s="2341"/>
      <c r="R15" s="324" t="s">
        <v>535</v>
      </c>
      <c r="X15" s="312"/>
      <c r="Y15" s="312"/>
      <c r="Z15" s="312"/>
      <c r="AA15" s="313"/>
      <c r="AC15" s="313">
        <v>7</v>
      </c>
    </row>
    <row r="16" spans="1:29" s="314" customFormat="1" ht="18.75" customHeight="1">
      <c r="A16" s="724">
        <f t="shared" si="3"/>
        <v>0</v>
      </c>
      <c r="B16" s="725">
        <f t="shared" si="0"/>
        <v>0</v>
      </c>
      <c r="C16" s="726">
        <f t="shared" si="4"/>
        <v>0</v>
      </c>
      <c r="D16" s="727">
        <f t="shared" si="5"/>
        <v>0</v>
      </c>
      <c r="E16" s="728">
        <f>ROUND(((P$9-SUM(C$9:C15))*G$2/100)/12,0)+ROUND(((P$10-SUM(D$9:D15))*(G$2-P$15)/100)/12,0)</f>
        <v>0</v>
      </c>
      <c r="F16" s="729">
        <f t="shared" si="1"/>
        <v>0</v>
      </c>
      <c r="G16" s="2331"/>
      <c r="H16" s="2332"/>
      <c r="I16" s="730"/>
      <c r="J16" s="730"/>
      <c r="K16" s="730"/>
      <c r="L16" s="730"/>
      <c r="M16" s="731">
        <f t="shared" si="2"/>
        <v>0</v>
      </c>
      <c r="N16" s="321"/>
      <c r="O16" s="2342"/>
      <c r="P16" s="2343"/>
      <c r="Q16" s="2343"/>
      <c r="R16" s="2343"/>
      <c r="X16" s="312"/>
      <c r="Y16" s="312"/>
      <c r="Z16" s="312"/>
      <c r="AA16" s="313"/>
      <c r="AC16" s="313">
        <v>8</v>
      </c>
    </row>
    <row r="17" spans="1:29" s="314" customFormat="1" ht="18.75" customHeight="1">
      <c r="A17" s="724">
        <f t="shared" si="3"/>
        <v>0</v>
      </c>
      <c r="B17" s="725">
        <f t="shared" si="0"/>
        <v>0</v>
      </c>
      <c r="C17" s="726">
        <f t="shared" si="4"/>
        <v>0</v>
      </c>
      <c r="D17" s="727">
        <f t="shared" si="5"/>
        <v>0</v>
      </c>
      <c r="E17" s="728">
        <f>ROUND(((P$9-SUM(C$9:C16))*G$2/100)/12,0)+ROUND(((P$10-SUM(D$9:D16))*(G$2-P$15)/100)/12,0)</f>
        <v>0</v>
      </c>
      <c r="F17" s="729">
        <f t="shared" si="1"/>
        <v>0</v>
      </c>
      <c r="G17" s="2331"/>
      <c r="H17" s="2332"/>
      <c r="I17" s="730"/>
      <c r="J17" s="730"/>
      <c r="K17" s="730"/>
      <c r="L17" s="730"/>
      <c r="M17" s="731">
        <f t="shared" si="2"/>
        <v>0</v>
      </c>
      <c r="N17" s="321"/>
      <c r="O17" s="2343"/>
      <c r="P17" s="2343"/>
      <c r="Q17" s="2343"/>
      <c r="R17" s="2343"/>
      <c r="X17" s="312"/>
      <c r="Y17" s="312"/>
      <c r="Z17" s="312"/>
      <c r="AA17" s="313"/>
      <c r="AC17" s="313">
        <v>9</v>
      </c>
    </row>
    <row r="18" spans="1:29" s="314" customFormat="1" ht="18.75" customHeight="1">
      <c r="A18" s="724">
        <f t="shared" si="3"/>
        <v>0</v>
      </c>
      <c r="B18" s="725">
        <f t="shared" si="0"/>
        <v>0</v>
      </c>
      <c r="C18" s="726">
        <f t="shared" si="4"/>
        <v>0</v>
      </c>
      <c r="D18" s="727">
        <f t="shared" si="5"/>
        <v>0</v>
      </c>
      <c r="E18" s="728">
        <f>ROUND(((P$9-SUM(C$9:C17))*G$2/100)/12,0)+ROUND(((P$10-SUM(D$9:D17))*(G$2-P$15)/100)/12,0)</f>
        <v>0</v>
      </c>
      <c r="F18" s="729">
        <f t="shared" si="1"/>
        <v>0</v>
      </c>
      <c r="G18" s="737" t="s">
        <v>253</v>
      </c>
      <c r="H18" s="738">
        <f>SUM(F9:F20)</f>
        <v>0</v>
      </c>
      <c r="I18" s="730"/>
      <c r="J18" s="730"/>
      <c r="K18" s="730"/>
      <c r="L18" s="730"/>
      <c r="M18" s="731">
        <f t="shared" si="2"/>
        <v>0</v>
      </c>
      <c r="N18" s="321"/>
      <c r="O18" s="2343"/>
      <c r="P18" s="2343"/>
      <c r="Q18" s="2343"/>
      <c r="R18" s="2343"/>
      <c r="X18" s="312"/>
      <c r="Y18" s="312"/>
      <c r="Z18" s="312"/>
      <c r="AA18" s="313"/>
      <c r="AC18" s="313">
        <v>10</v>
      </c>
    </row>
    <row r="19" spans="1:29" s="314" customFormat="1" ht="18.75" customHeight="1">
      <c r="A19" s="724">
        <f t="shared" si="3"/>
        <v>0</v>
      </c>
      <c r="B19" s="725">
        <f t="shared" si="0"/>
        <v>0</v>
      </c>
      <c r="C19" s="726">
        <f t="shared" si="4"/>
        <v>0</v>
      </c>
      <c r="D19" s="727">
        <f t="shared" si="5"/>
        <v>0</v>
      </c>
      <c r="E19" s="728">
        <f>ROUND(((P$9-SUM(C$9:C18))*G$2/100)/12,0)+ROUND(((P$10-SUM(D$9:D18))*(G$2-P$15)/100)/12,0)</f>
        <v>0</v>
      </c>
      <c r="F19" s="729">
        <f t="shared" si="1"/>
        <v>0</v>
      </c>
      <c r="G19" s="739" t="s">
        <v>274</v>
      </c>
      <c r="H19" s="740">
        <f>SUM(B9:B20)</f>
        <v>0</v>
      </c>
      <c r="I19" s="730"/>
      <c r="J19" s="730"/>
      <c r="K19" s="730"/>
      <c r="L19" s="730"/>
      <c r="M19" s="731">
        <f t="shared" si="2"/>
        <v>0</v>
      </c>
      <c r="N19" s="321"/>
      <c r="O19" s="741" t="s">
        <v>269</v>
      </c>
      <c r="P19" s="325" t="s">
        <v>270</v>
      </c>
      <c r="Q19" s="325" t="s">
        <v>271</v>
      </c>
      <c r="R19" s="325" t="s">
        <v>272</v>
      </c>
      <c r="S19" s="325" t="s">
        <v>273</v>
      </c>
      <c r="T19" s="325" t="s">
        <v>919</v>
      </c>
      <c r="V19" s="312"/>
      <c r="X19" s="312"/>
      <c r="Y19" s="312"/>
      <c r="Z19" s="312"/>
      <c r="AA19" s="313"/>
      <c r="AC19" s="313">
        <v>11</v>
      </c>
    </row>
    <row r="20" spans="1:29" s="314" customFormat="1" ht="18.75" customHeight="1">
      <c r="A20" s="742">
        <f t="shared" si="3"/>
        <v>0</v>
      </c>
      <c r="B20" s="743">
        <f t="shared" si="0"/>
        <v>0</v>
      </c>
      <c r="C20" s="744">
        <f t="shared" si="4"/>
        <v>0</v>
      </c>
      <c r="D20" s="745">
        <f t="shared" si="5"/>
        <v>0</v>
      </c>
      <c r="E20" s="746">
        <f>ROUND(((P$9-SUM(C$9:C19))*G$2/100)/12,0)+ROUND(((P$10-SUM(D$9:D19))*(G$2-P$15)/100)/12,0)</f>
        <v>0</v>
      </c>
      <c r="F20" s="747">
        <f t="shared" si="1"/>
        <v>0</v>
      </c>
      <c r="G20" s="748" t="s">
        <v>276</v>
      </c>
      <c r="H20" s="749">
        <f>SUM(E9:E20)</f>
        <v>0</v>
      </c>
      <c r="I20" s="750"/>
      <c r="J20" s="750"/>
      <c r="K20" s="750"/>
      <c r="L20" s="750"/>
      <c r="M20" s="751">
        <f t="shared" si="2"/>
        <v>0</v>
      </c>
      <c r="N20" s="321"/>
      <c r="O20" s="326" t="str">
        <f>IF(Q20=$O$24,"最多","")</f>
        <v>最多</v>
      </c>
      <c r="P20" s="326" t="s">
        <v>275</v>
      </c>
      <c r="Q20" s="327">
        <f>SUM(R20:S20)</f>
        <v>0</v>
      </c>
      <c r="R20" s="327">
        <f>H19</f>
        <v>0</v>
      </c>
      <c r="S20" s="327">
        <f>H20</f>
        <v>0</v>
      </c>
      <c r="T20" s="752" t="s">
        <v>1458</v>
      </c>
      <c r="U20" s="753"/>
      <c r="V20" s="754"/>
      <c r="X20" s="312"/>
      <c r="Y20" s="312"/>
      <c r="Z20" s="312"/>
      <c r="AA20" s="313"/>
      <c r="AC20" s="313">
        <v>12</v>
      </c>
    </row>
    <row r="21" spans="1:29" s="314" customFormat="1" ht="18.75" customHeight="1">
      <c r="A21" s="712">
        <f t="shared" si="3"/>
        <v>0</v>
      </c>
      <c r="B21" s="713">
        <f t="shared" si="0"/>
        <v>0</v>
      </c>
      <c r="C21" s="714">
        <f t="shared" si="4"/>
        <v>0</v>
      </c>
      <c r="D21" s="715">
        <f t="shared" si="5"/>
        <v>0</v>
      </c>
      <c r="E21" s="755">
        <f>ROUND(((P$9-SUM(C$9:C20))*G$2/100)/12,0)+ROUND(((P$10-SUM(D$9:D20))*(G$2-P$15)/100)/12,0)</f>
        <v>0</v>
      </c>
      <c r="F21" s="717">
        <f t="shared" si="1"/>
        <v>0</v>
      </c>
      <c r="G21" s="2329" t="s">
        <v>278</v>
      </c>
      <c r="H21" s="2330"/>
      <c r="I21" s="718"/>
      <c r="J21" s="718"/>
      <c r="K21" s="718"/>
      <c r="L21" s="718"/>
      <c r="M21" s="720">
        <f t="shared" si="2"/>
        <v>0</v>
      </c>
      <c r="N21" s="321"/>
      <c r="O21" s="326" t="str">
        <f>IF(Q21=$O$24,"最多","")</f>
        <v>最多</v>
      </c>
      <c r="P21" s="326" t="s">
        <v>277</v>
      </c>
      <c r="Q21" s="327">
        <f>SUM(R21:S21)</f>
        <v>0</v>
      </c>
      <c r="R21" s="327">
        <f>H31</f>
        <v>0</v>
      </c>
      <c r="S21" s="327">
        <f>H32</f>
        <v>0</v>
      </c>
      <c r="T21" s="752" t="s">
        <v>1459</v>
      </c>
      <c r="U21" s="753"/>
      <c r="V21" s="756"/>
      <c r="X21" s="312"/>
      <c r="Y21" s="312"/>
      <c r="Z21" s="312"/>
      <c r="AA21" s="313"/>
      <c r="AC21" s="313">
        <v>13</v>
      </c>
    </row>
    <row r="22" spans="1:29" s="314" customFormat="1" ht="18.75" customHeight="1">
      <c r="A22" s="724">
        <f t="shared" si="3"/>
        <v>0</v>
      </c>
      <c r="B22" s="725">
        <f t="shared" si="0"/>
        <v>0</v>
      </c>
      <c r="C22" s="726">
        <f t="shared" si="4"/>
        <v>0</v>
      </c>
      <c r="D22" s="727">
        <f t="shared" si="5"/>
        <v>0</v>
      </c>
      <c r="E22" s="728">
        <f>ROUND(((P$9-SUM(C$9:C21))*G$2/100)/12,0)+ROUND(((P$10-SUM(D$9:D21))*(G$2-P$15)/100)/12,0)</f>
        <v>0</v>
      </c>
      <c r="F22" s="729">
        <f t="shared" si="1"/>
        <v>0</v>
      </c>
      <c r="G22" s="2331"/>
      <c r="H22" s="2332"/>
      <c r="I22" s="730"/>
      <c r="J22" s="730"/>
      <c r="K22" s="730"/>
      <c r="L22" s="730"/>
      <c r="M22" s="731">
        <f t="shared" si="2"/>
        <v>0</v>
      </c>
      <c r="N22" s="321"/>
      <c r="O22" s="326" t="str">
        <f>IF(Q22=$O$24,"最多","")</f>
        <v>最多</v>
      </c>
      <c r="P22" s="326" t="s">
        <v>279</v>
      </c>
      <c r="Q22" s="327">
        <f>SUM(R22:S22)</f>
        <v>0</v>
      </c>
      <c r="R22" s="327">
        <f>H43</f>
        <v>0</v>
      </c>
      <c r="S22" s="327">
        <f>H44</f>
        <v>0</v>
      </c>
      <c r="T22" s="752" t="s">
        <v>1460</v>
      </c>
      <c r="U22" s="753"/>
      <c r="V22" s="756"/>
      <c r="X22" s="312"/>
      <c r="Y22" s="312"/>
      <c r="Z22" s="312"/>
      <c r="AA22" s="313"/>
      <c r="AC22" s="313">
        <v>14</v>
      </c>
    </row>
    <row r="23" spans="1:29" s="314" customFormat="1" ht="18.75" customHeight="1">
      <c r="A23" s="724">
        <f t="shared" si="3"/>
        <v>0</v>
      </c>
      <c r="B23" s="725">
        <f t="shared" si="0"/>
        <v>0</v>
      </c>
      <c r="C23" s="726">
        <f t="shared" si="4"/>
        <v>0</v>
      </c>
      <c r="D23" s="727">
        <f t="shared" si="5"/>
        <v>0</v>
      </c>
      <c r="E23" s="728">
        <f>ROUND(((P$9-SUM(C$9:C22))*G$2/100)/12,0)+ROUND(((P$10-SUM(D$9:D22))*(G$2-P$15)/100)/12,0)</f>
        <v>0</v>
      </c>
      <c r="F23" s="729">
        <f t="shared" si="1"/>
        <v>0</v>
      </c>
      <c r="G23" s="2331"/>
      <c r="H23" s="2332"/>
      <c r="I23" s="730"/>
      <c r="J23" s="730"/>
      <c r="K23" s="730"/>
      <c r="L23" s="730"/>
      <c r="M23" s="731">
        <f t="shared" si="2"/>
        <v>0</v>
      </c>
      <c r="N23" s="321"/>
      <c r="O23" s="326" t="str">
        <f>IF(Q23=$O$24,"最多","")</f>
        <v>最多</v>
      </c>
      <c r="P23" s="326" t="s">
        <v>280</v>
      </c>
      <c r="Q23" s="327">
        <f>SUM(R23:S23)</f>
        <v>0</v>
      </c>
      <c r="R23" s="327">
        <f>H55</f>
        <v>0</v>
      </c>
      <c r="S23" s="327">
        <f>H56</f>
        <v>0</v>
      </c>
      <c r="T23" s="752" t="s">
        <v>1461</v>
      </c>
      <c r="U23" s="753"/>
      <c r="V23" s="756"/>
      <c r="X23" s="312"/>
      <c r="Y23" s="312"/>
      <c r="Z23" s="312"/>
      <c r="AA23" s="313"/>
      <c r="AC23" s="313">
        <v>15</v>
      </c>
    </row>
    <row r="24" spans="1:29" s="314" customFormat="1" ht="18.75" customHeight="1">
      <c r="A24" s="724">
        <f t="shared" si="3"/>
        <v>0</v>
      </c>
      <c r="B24" s="725">
        <f t="shared" si="0"/>
        <v>0</v>
      </c>
      <c r="C24" s="726">
        <f t="shared" si="4"/>
        <v>0</v>
      </c>
      <c r="D24" s="727">
        <f t="shared" si="5"/>
        <v>0</v>
      </c>
      <c r="E24" s="728">
        <f>ROUND(((P$9-SUM(C$9:C23))*G$2/100)/12,0)+ROUND(((P$10-SUM(D$9:D23))*(G$2-P$15)/100)/12,0)</f>
        <v>0</v>
      </c>
      <c r="F24" s="729">
        <f t="shared" si="1"/>
        <v>0</v>
      </c>
      <c r="G24" s="2331"/>
      <c r="H24" s="2332"/>
      <c r="I24" s="730"/>
      <c r="J24" s="730"/>
      <c r="K24" s="730"/>
      <c r="L24" s="730"/>
      <c r="M24" s="731">
        <f t="shared" si="2"/>
        <v>0</v>
      </c>
      <c r="N24" s="321"/>
      <c r="O24" s="1166">
        <f>MAX(Q20:Q23)</f>
        <v>0</v>
      </c>
      <c r="P24" s="757"/>
      <c r="Q24" s="758"/>
      <c r="R24" s="1167"/>
      <c r="S24" s="759"/>
      <c r="V24" s="328"/>
      <c r="X24" s="312"/>
      <c r="Y24" s="312"/>
      <c r="Z24" s="312"/>
      <c r="AA24" s="313"/>
      <c r="AC24" s="313">
        <v>16</v>
      </c>
    </row>
    <row r="25" spans="1:29" s="314" customFormat="1" ht="18.75" customHeight="1">
      <c r="A25" s="724">
        <f t="shared" si="3"/>
        <v>0</v>
      </c>
      <c r="B25" s="725">
        <f t="shared" si="0"/>
        <v>0</v>
      </c>
      <c r="C25" s="726">
        <f t="shared" si="4"/>
        <v>0</v>
      </c>
      <c r="D25" s="727">
        <f t="shared" si="5"/>
        <v>0</v>
      </c>
      <c r="E25" s="728">
        <f>ROUND(((P$9-SUM(C$9:C24))*G$2/100)/12,0)+ROUND(((P$10-SUM(D$9:D24))*(G$2-P$15)/100)/12,0)</f>
        <v>0</v>
      </c>
      <c r="F25" s="729">
        <f t="shared" si="1"/>
        <v>0</v>
      </c>
      <c r="G25" s="2331"/>
      <c r="H25" s="2332"/>
      <c r="I25" s="730"/>
      <c r="J25" s="730"/>
      <c r="K25" s="730"/>
      <c r="L25" s="730"/>
      <c r="M25" s="731">
        <f t="shared" si="2"/>
        <v>0</v>
      </c>
      <c r="N25" s="321"/>
      <c r="O25" s="329"/>
      <c r="P25" s="330" t="s">
        <v>281</v>
      </c>
      <c r="Q25" s="331">
        <f>VLOOKUP("最多",O20:S23,5,TRUE)</f>
        <v>0</v>
      </c>
      <c r="R25" s="329"/>
      <c r="S25" s="329"/>
      <c r="V25" s="328"/>
      <c r="X25" s="312"/>
      <c r="Y25" s="312"/>
      <c r="Z25" s="312"/>
      <c r="AA25" s="313"/>
      <c r="AC25" s="313">
        <v>17</v>
      </c>
    </row>
    <row r="26" spans="1:29" s="314" customFormat="1" ht="18.75" customHeight="1">
      <c r="A26" s="724">
        <f t="shared" si="3"/>
        <v>0</v>
      </c>
      <c r="B26" s="725">
        <f t="shared" si="0"/>
        <v>0</v>
      </c>
      <c r="C26" s="726">
        <f t="shared" si="4"/>
        <v>0</v>
      </c>
      <c r="D26" s="727">
        <f t="shared" si="5"/>
        <v>0</v>
      </c>
      <c r="E26" s="728">
        <f>ROUND(((P$9-SUM(C$9:C25))*G$2/100)/12,0)+ROUND(((P$10-SUM(D$9:D25))*(G$2-P$15)/100)/12,0)</f>
        <v>0</v>
      </c>
      <c r="F26" s="729">
        <f t="shared" si="1"/>
        <v>0</v>
      </c>
      <c r="G26" s="2331"/>
      <c r="H26" s="2332"/>
      <c r="I26" s="730"/>
      <c r="J26" s="730"/>
      <c r="K26" s="730"/>
      <c r="L26" s="730"/>
      <c r="M26" s="731">
        <f t="shared" si="2"/>
        <v>0</v>
      </c>
      <c r="N26" s="321"/>
      <c r="O26" s="329"/>
      <c r="P26" s="330" t="s">
        <v>282</v>
      </c>
      <c r="Q26" s="331">
        <f>VLOOKUP("最多",O20:S23,4,TRUE)</f>
        <v>0</v>
      </c>
      <c r="R26" s="329"/>
      <c r="S26" s="329"/>
      <c r="X26" s="312"/>
      <c r="Y26" s="312"/>
      <c r="Z26" s="312"/>
      <c r="AA26" s="313"/>
      <c r="AC26" s="313">
        <v>18</v>
      </c>
    </row>
    <row r="27" spans="1:29" s="314" customFormat="1" ht="18.75" customHeight="1">
      <c r="A27" s="724">
        <f t="shared" si="3"/>
        <v>0</v>
      </c>
      <c r="B27" s="725">
        <f t="shared" si="0"/>
        <v>0</v>
      </c>
      <c r="C27" s="726">
        <f t="shared" si="4"/>
        <v>0</v>
      </c>
      <c r="D27" s="727">
        <f t="shared" si="5"/>
        <v>0</v>
      </c>
      <c r="E27" s="728">
        <f>ROUND(((P$9-SUM(C$9:C26))*G$2/100)/12,0)+ROUND(((P$10-SUM(D$9:D26))*(G$2-P$15)/100)/12,0)</f>
        <v>0</v>
      </c>
      <c r="F27" s="729">
        <f t="shared" si="1"/>
        <v>0</v>
      </c>
      <c r="G27" s="2331"/>
      <c r="H27" s="2332"/>
      <c r="I27" s="730"/>
      <c r="J27" s="730"/>
      <c r="K27" s="730"/>
      <c r="L27" s="730"/>
      <c r="M27" s="731">
        <f t="shared" si="2"/>
        <v>0</v>
      </c>
      <c r="N27" s="321"/>
      <c r="P27" s="314" t="s">
        <v>283</v>
      </c>
      <c r="Q27" s="760" t="str">
        <f>IFERROR(Q26/P8,"")</f>
        <v/>
      </c>
      <c r="X27" s="312"/>
      <c r="Y27" s="312"/>
      <c r="Z27" s="312"/>
      <c r="AA27" s="313"/>
      <c r="AC27" s="313">
        <v>19</v>
      </c>
    </row>
    <row r="28" spans="1:29" s="314" customFormat="1" ht="18.75" customHeight="1">
      <c r="A28" s="724">
        <f t="shared" si="3"/>
        <v>0</v>
      </c>
      <c r="B28" s="725">
        <f t="shared" si="0"/>
        <v>0</v>
      </c>
      <c r="C28" s="726">
        <f t="shared" si="4"/>
        <v>0</v>
      </c>
      <c r="D28" s="727">
        <f t="shared" si="5"/>
        <v>0</v>
      </c>
      <c r="E28" s="728">
        <f>ROUND(((P$9-SUM(C$9:C27))*G$2/100)/12,0)+ROUND(((P$10-SUM(D$9:D27))*(G$2-P$15)/100)/12,0)</f>
        <v>0</v>
      </c>
      <c r="F28" s="729">
        <f t="shared" si="1"/>
        <v>0</v>
      </c>
      <c r="G28" s="2331"/>
      <c r="H28" s="2332"/>
      <c r="I28" s="730"/>
      <c r="J28" s="730"/>
      <c r="K28" s="730"/>
      <c r="L28" s="730"/>
      <c r="M28" s="731">
        <f t="shared" si="2"/>
        <v>0</v>
      </c>
      <c r="N28" s="321"/>
      <c r="P28" s="314" t="s">
        <v>284</v>
      </c>
      <c r="Q28" s="760" t="str">
        <f>IFERROR(Q25/P8,"")</f>
        <v/>
      </c>
      <c r="X28" s="312"/>
      <c r="Y28" s="312"/>
      <c r="Z28" s="312"/>
      <c r="AA28" s="313"/>
      <c r="AC28" s="313">
        <v>20</v>
      </c>
    </row>
    <row r="29" spans="1:29" s="314" customFormat="1" ht="18.75" customHeight="1">
      <c r="A29" s="724">
        <f t="shared" si="3"/>
        <v>0</v>
      </c>
      <c r="B29" s="725">
        <f t="shared" si="0"/>
        <v>0</v>
      </c>
      <c r="C29" s="726">
        <f t="shared" si="4"/>
        <v>0</v>
      </c>
      <c r="D29" s="727">
        <f t="shared" si="5"/>
        <v>0</v>
      </c>
      <c r="E29" s="728">
        <f>ROUND(((P$9-SUM(C$9:C28))*G$2/100)/12,0)+ROUND(((P$10-SUM(D$9:D28))*(G$2-P$15)/100)/12,0)</f>
        <v>0</v>
      </c>
      <c r="F29" s="729">
        <f t="shared" si="1"/>
        <v>0</v>
      </c>
      <c r="G29" s="2331"/>
      <c r="H29" s="2332"/>
      <c r="I29" s="730"/>
      <c r="J29" s="730"/>
      <c r="K29" s="730"/>
      <c r="L29" s="730"/>
      <c r="M29" s="731">
        <f t="shared" si="2"/>
        <v>0</v>
      </c>
      <c r="N29" s="321"/>
      <c r="P29" s="761" t="s">
        <v>253</v>
      </c>
      <c r="Q29" s="762">
        <f>IFERROR(SUM(Q27:Q28),"")</f>
        <v>0</v>
      </c>
      <c r="X29" s="312"/>
      <c r="Y29" s="312"/>
      <c r="Z29" s="312"/>
      <c r="AA29" s="313"/>
      <c r="AC29" s="313">
        <v>21</v>
      </c>
    </row>
    <row r="30" spans="1:29" s="314" customFormat="1" ht="18.75" customHeight="1">
      <c r="A30" s="724">
        <f t="shared" si="3"/>
        <v>0</v>
      </c>
      <c r="B30" s="725">
        <f t="shared" si="0"/>
        <v>0</v>
      </c>
      <c r="C30" s="726">
        <f t="shared" si="4"/>
        <v>0</v>
      </c>
      <c r="D30" s="727">
        <f t="shared" si="5"/>
        <v>0</v>
      </c>
      <c r="E30" s="728">
        <f>ROUND(((P$9-SUM(C$9:C29))*G$2/100)/12,0)+ROUND(((P$10-SUM(D$9:D29))*(G$2-P$15)/100)/12,0)</f>
        <v>0</v>
      </c>
      <c r="F30" s="729">
        <f t="shared" si="1"/>
        <v>0</v>
      </c>
      <c r="G30" s="737" t="s">
        <v>253</v>
      </c>
      <c r="H30" s="738">
        <f>SUM(F21:F32)</f>
        <v>0</v>
      </c>
      <c r="I30" s="730"/>
      <c r="J30" s="730"/>
      <c r="K30" s="730"/>
      <c r="L30" s="730"/>
      <c r="M30" s="731">
        <f t="shared" si="2"/>
        <v>0</v>
      </c>
      <c r="N30" s="321"/>
      <c r="X30" s="312"/>
      <c r="Y30" s="312"/>
      <c r="Z30" s="312"/>
      <c r="AA30" s="313"/>
      <c r="AC30" s="313">
        <v>22</v>
      </c>
    </row>
    <row r="31" spans="1:29" s="314" customFormat="1" ht="18.75" customHeight="1">
      <c r="A31" s="724">
        <f t="shared" si="3"/>
        <v>0</v>
      </c>
      <c r="B31" s="725">
        <f t="shared" si="0"/>
        <v>0</v>
      </c>
      <c r="C31" s="726">
        <f t="shared" si="4"/>
        <v>0</v>
      </c>
      <c r="D31" s="727">
        <f t="shared" si="5"/>
        <v>0</v>
      </c>
      <c r="E31" s="728">
        <f>ROUND(((P$9-SUM(C$9:C30))*G$2/100)/12,0)+ROUND(((P$10-SUM(D$9:D30))*(G$2-P$15)/100)/12,0)</f>
        <v>0</v>
      </c>
      <c r="F31" s="729">
        <f t="shared" si="1"/>
        <v>0</v>
      </c>
      <c r="G31" s="739" t="s">
        <v>274</v>
      </c>
      <c r="H31" s="740">
        <f>SUM(B21:B32)</f>
        <v>0</v>
      </c>
      <c r="I31" s="730"/>
      <c r="J31" s="730"/>
      <c r="K31" s="730"/>
      <c r="L31" s="730"/>
      <c r="M31" s="731">
        <f t="shared" si="2"/>
        <v>0</v>
      </c>
      <c r="N31" s="321"/>
      <c r="X31" s="312"/>
      <c r="Y31" s="312"/>
      <c r="Z31" s="312"/>
      <c r="AA31" s="313"/>
      <c r="AC31" s="313">
        <v>23</v>
      </c>
    </row>
    <row r="32" spans="1:29" s="314" customFormat="1" ht="18.75" customHeight="1">
      <c r="A32" s="742">
        <f t="shared" si="3"/>
        <v>0</v>
      </c>
      <c r="B32" s="743">
        <f t="shared" si="0"/>
        <v>0</v>
      </c>
      <c r="C32" s="744">
        <f t="shared" si="4"/>
        <v>0</v>
      </c>
      <c r="D32" s="745">
        <f t="shared" si="5"/>
        <v>0</v>
      </c>
      <c r="E32" s="746">
        <f>ROUND(((P$9-SUM(C$9:C31))*G$2/100)/12,0)+ROUND(((P$10-SUM(D$9:D31))*(G$2-P$15)/100)/12,0)</f>
        <v>0</v>
      </c>
      <c r="F32" s="747">
        <f t="shared" si="1"/>
        <v>0</v>
      </c>
      <c r="G32" s="748" t="s">
        <v>276</v>
      </c>
      <c r="H32" s="749">
        <f>SUM(E21:E32)</f>
        <v>0</v>
      </c>
      <c r="I32" s="750"/>
      <c r="J32" s="750"/>
      <c r="K32" s="750"/>
      <c r="L32" s="750"/>
      <c r="M32" s="751">
        <f t="shared" si="2"/>
        <v>0</v>
      </c>
      <c r="N32" s="321"/>
      <c r="X32" s="312"/>
      <c r="Y32" s="312"/>
      <c r="Z32" s="312"/>
      <c r="AA32" s="313"/>
      <c r="AC32" s="313">
        <v>24</v>
      </c>
    </row>
    <row r="33" spans="1:29" s="314" customFormat="1" ht="18.75" customHeight="1">
      <c r="A33" s="712">
        <f t="shared" si="3"/>
        <v>0</v>
      </c>
      <c r="B33" s="713">
        <f t="shared" si="0"/>
        <v>0</v>
      </c>
      <c r="C33" s="714">
        <f t="shared" si="4"/>
        <v>0</v>
      </c>
      <c r="D33" s="715">
        <f t="shared" si="5"/>
        <v>0</v>
      </c>
      <c r="E33" s="755">
        <f>ROUND(((P$9-SUM(C$9:C32))*G$2/100)/12,0)+ROUND(((P$10-SUM(D$9:D32))*(G$2-P$15)/100)/12,0)</f>
        <v>0</v>
      </c>
      <c r="F33" s="717">
        <f t="shared" si="1"/>
        <v>0</v>
      </c>
      <c r="G33" s="2329" t="s">
        <v>285</v>
      </c>
      <c r="H33" s="2330"/>
      <c r="I33" s="718"/>
      <c r="J33" s="718"/>
      <c r="K33" s="718"/>
      <c r="L33" s="718"/>
      <c r="M33" s="720">
        <f t="shared" si="2"/>
        <v>0</v>
      </c>
      <c r="N33" s="321"/>
      <c r="X33" s="312"/>
      <c r="Y33" s="312"/>
      <c r="Z33" s="312"/>
      <c r="AA33" s="313"/>
      <c r="AC33" s="313">
        <v>25</v>
      </c>
    </row>
    <row r="34" spans="1:29" s="314" customFormat="1" ht="18.75" customHeight="1">
      <c r="A34" s="724">
        <f t="shared" si="3"/>
        <v>0</v>
      </c>
      <c r="B34" s="725">
        <f t="shared" si="0"/>
        <v>0</v>
      </c>
      <c r="C34" s="726">
        <f t="shared" si="4"/>
        <v>0</v>
      </c>
      <c r="D34" s="727">
        <f t="shared" si="5"/>
        <v>0</v>
      </c>
      <c r="E34" s="728">
        <f>ROUND(((P$9-SUM(C$9:C33))*G$2/100)/12,0)+ROUND(((P$10-SUM(D$9:D33))*(G$2-P$15)/100)/12,0)</f>
        <v>0</v>
      </c>
      <c r="F34" s="729">
        <f t="shared" si="1"/>
        <v>0</v>
      </c>
      <c r="G34" s="2331"/>
      <c r="H34" s="2332"/>
      <c r="I34" s="730"/>
      <c r="J34" s="730"/>
      <c r="K34" s="730"/>
      <c r="L34" s="730"/>
      <c r="M34" s="731">
        <f t="shared" si="2"/>
        <v>0</v>
      </c>
      <c r="N34" s="321"/>
      <c r="X34" s="312"/>
      <c r="Y34" s="312"/>
      <c r="Z34" s="312"/>
      <c r="AA34" s="313"/>
      <c r="AC34" s="313">
        <v>26</v>
      </c>
    </row>
    <row r="35" spans="1:29" s="314" customFormat="1" ht="18.75" customHeight="1">
      <c r="A35" s="724">
        <f t="shared" si="3"/>
        <v>0</v>
      </c>
      <c r="B35" s="725">
        <f t="shared" si="0"/>
        <v>0</v>
      </c>
      <c r="C35" s="726">
        <f t="shared" si="4"/>
        <v>0</v>
      </c>
      <c r="D35" s="727">
        <f t="shared" si="5"/>
        <v>0</v>
      </c>
      <c r="E35" s="728">
        <f>ROUND(((P$9-SUM(C$9:C34))*G$2/100)/12,0)+ROUND(((P$10-SUM(D$9:D34))*(G$2-P$15)/100)/12,0)</f>
        <v>0</v>
      </c>
      <c r="F35" s="729">
        <f t="shared" si="1"/>
        <v>0</v>
      </c>
      <c r="G35" s="2331"/>
      <c r="H35" s="2332"/>
      <c r="I35" s="730"/>
      <c r="J35" s="730"/>
      <c r="K35" s="730"/>
      <c r="L35" s="730"/>
      <c r="M35" s="731">
        <f t="shared" si="2"/>
        <v>0</v>
      </c>
      <c r="N35" s="321"/>
      <c r="X35" s="312"/>
      <c r="Y35" s="312"/>
      <c r="Z35" s="312"/>
      <c r="AA35" s="313"/>
      <c r="AC35" s="313">
        <v>27</v>
      </c>
    </row>
    <row r="36" spans="1:29" s="314" customFormat="1" ht="18.75" customHeight="1">
      <c r="A36" s="724">
        <f t="shared" si="3"/>
        <v>0</v>
      </c>
      <c r="B36" s="725">
        <f t="shared" si="0"/>
        <v>0</v>
      </c>
      <c r="C36" s="726">
        <f t="shared" si="4"/>
        <v>0</v>
      </c>
      <c r="D36" s="727">
        <f t="shared" si="5"/>
        <v>0</v>
      </c>
      <c r="E36" s="728">
        <f>ROUND(((P$9-SUM(C$9:C35))*G$2/100)/12,0)+ROUND(((P$10-SUM(D$9:D35))*(G$2-P$15)/100)/12,0)</f>
        <v>0</v>
      </c>
      <c r="F36" s="729">
        <f t="shared" si="1"/>
        <v>0</v>
      </c>
      <c r="G36" s="2331"/>
      <c r="H36" s="2332"/>
      <c r="I36" s="730"/>
      <c r="J36" s="730"/>
      <c r="K36" s="730"/>
      <c r="L36" s="730"/>
      <c r="M36" s="731">
        <f t="shared" si="2"/>
        <v>0</v>
      </c>
      <c r="N36" s="323"/>
      <c r="X36" s="312"/>
      <c r="Y36" s="312"/>
      <c r="Z36" s="312"/>
      <c r="AA36" s="313"/>
      <c r="AC36" s="313">
        <v>28</v>
      </c>
    </row>
    <row r="37" spans="1:29" s="314" customFormat="1" ht="18.75" customHeight="1">
      <c r="A37" s="724">
        <f t="shared" si="3"/>
        <v>0</v>
      </c>
      <c r="B37" s="725">
        <f t="shared" si="0"/>
        <v>0</v>
      </c>
      <c r="C37" s="726">
        <f t="shared" si="4"/>
        <v>0</v>
      </c>
      <c r="D37" s="727">
        <f t="shared" si="5"/>
        <v>0</v>
      </c>
      <c r="E37" s="728">
        <f>ROUND(((P$9-SUM(C$9:C36))*G$2/100)/12,0)+ROUND(((P$10-SUM(D$9:D36))*(G$2-P$15)/100)/12,0)</f>
        <v>0</v>
      </c>
      <c r="F37" s="729">
        <f t="shared" si="1"/>
        <v>0</v>
      </c>
      <c r="G37" s="2331"/>
      <c r="H37" s="2332"/>
      <c r="I37" s="730"/>
      <c r="J37" s="730"/>
      <c r="K37" s="730"/>
      <c r="L37" s="730"/>
      <c r="M37" s="731">
        <f t="shared" si="2"/>
        <v>0</v>
      </c>
      <c r="N37" s="321"/>
      <c r="X37" s="312"/>
      <c r="Y37" s="312"/>
      <c r="Z37" s="312"/>
      <c r="AA37" s="313"/>
      <c r="AC37" s="313">
        <v>29</v>
      </c>
    </row>
    <row r="38" spans="1:29" s="314" customFormat="1" ht="18.75" customHeight="1">
      <c r="A38" s="724">
        <f t="shared" si="3"/>
        <v>0</v>
      </c>
      <c r="B38" s="725">
        <f t="shared" si="0"/>
        <v>0</v>
      </c>
      <c r="C38" s="726">
        <f t="shared" si="4"/>
        <v>0</v>
      </c>
      <c r="D38" s="727">
        <f t="shared" si="5"/>
        <v>0</v>
      </c>
      <c r="E38" s="728">
        <f>ROUND(((P$9-SUM(C$9:C37))*G$2/100)/12,0)+ROUND(((P$10-SUM(D$9:D37))*(G$2-P$15)/100)/12,0)</f>
        <v>0</v>
      </c>
      <c r="F38" s="729">
        <f t="shared" si="1"/>
        <v>0</v>
      </c>
      <c r="G38" s="2331"/>
      <c r="H38" s="2332"/>
      <c r="I38" s="730"/>
      <c r="J38" s="730"/>
      <c r="K38" s="730"/>
      <c r="L38" s="730"/>
      <c r="M38" s="731">
        <f t="shared" si="2"/>
        <v>0</v>
      </c>
      <c r="N38" s="321"/>
      <c r="X38" s="312"/>
      <c r="Y38" s="312"/>
      <c r="Z38" s="312"/>
      <c r="AA38" s="313"/>
      <c r="AC38" s="313">
        <v>30</v>
      </c>
    </row>
    <row r="39" spans="1:29" s="314" customFormat="1" ht="18.75" customHeight="1">
      <c r="A39" s="724">
        <f t="shared" si="3"/>
        <v>0</v>
      </c>
      <c r="B39" s="725">
        <f t="shared" si="0"/>
        <v>0</v>
      </c>
      <c r="C39" s="726">
        <f t="shared" si="4"/>
        <v>0</v>
      </c>
      <c r="D39" s="727">
        <f t="shared" si="5"/>
        <v>0</v>
      </c>
      <c r="E39" s="728">
        <f>ROUND(((P$9-SUM(C$9:C38))*G$2/100)/12,0)+ROUND(((P$10-SUM(D$9:D38))*(G$2-P$15)/100)/12,0)</f>
        <v>0</v>
      </c>
      <c r="F39" s="729">
        <f t="shared" si="1"/>
        <v>0</v>
      </c>
      <c r="G39" s="2331"/>
      <c r="H39" s="2332"/>
      <c r="I39" s="730"/>
      <c r="J39" s="730"/>
      <c r="K39" s="730"/>
      <c r="L39" s="730"/>
      <c r="M39" s="731">
        <f t="shared" si="2"/>
        <v>0</v>
      </c>
      <c r="N39" s="321"/>
      <c r="X39" s="312"/>
      <c r="Y39" s="312"/>
      <c r="Z39" s="312"/>
      <c r="AA39" s="313"/>
      <c r="AC39" s="313">
        <v>31</v>
      </c>
    </row>
    <row r="40" spans="1:29" s="314" customFormat="1" ht="18.75" customHeight="1">
      <c r="A40" s="724">
        <f t="shared" si="3"/>
        <v>0</v>
      </c>
      <c r="B40" s="725">
        <f t="shared" si="0"/>
        <v>0</v>
      </c>
      <c r="C40" s="726">
        <f t="shared" si="4"/>
        <v>0</v>
      </c>
      <c r="D40" s="727">
        <f t="shared" si="5"/>
        <v>0</v>
      </c>
      <c r="E40" s="728">
        <f>ROUND(((P$9-SUM(C$9:C39))*G$2/100)/12,0)+ROUND(((P$10-SUM(D$9:D39))*(G$2-P$15)/100)/12,0)</f>
        <v>0</v>
      </c>
      <c r="F40" s="729">
        <f t="shared" si="1"/>
        <v>0</v>
      </c>
      <c r="G40" s="2331"/>
      <c r="H40" s="2332"/>
      <c r="I40" s="730"/>
      <c r="J40" s="730"/>
      <c r="K40" s="730"/>
      <c r="L40" s="730"/>
      <c r="M40" s="731">
        <f t="shared" si="2"/>
        <v>0</v>
      </c>
      <c r="N40" s="321"/>
      <c r="X40" s="312"/>
      <c r="Y40" s="312"/>
      <c r="Z40" s="312"/>
      <c r="AA40" s="313"/>
      <c r="AC40" s="313">
        <v>32</v>
      </c>
    </row>
    <row r="41" spans="1:29" s="314" customFormat="1" ht="18.75" customHeight="1">
      <c r="A41" s="724">
        <f t="shared" si="3"/>
        <v>0</v>
      </c>
      <c r="B41" s="725">
        <f t="shared" si="0"/>
        <v>0</v>
      </c>
      <c r="C41" s="726">
        <f t="shared" si="4"/>
        <v>0</v>
      </c>
      <c r="D41" s="727">
        <f t="shared" si="5"/>
        <v>0</v>
      </c>
      <c r="E41" s="728">
        <f>ROUND(((P$9-SUM(C$9:C40))*G$2/100)/12,0)+ROUND(((P$10-SUM(D$9:D40))*(G$2-P$15)/100)/12,0)</f>
        <v>0</v>
      </c>
      <c r="F41" s="729">
        <f t="shared" si="1"/>
        <v>0</v>
      </c>
      <c r="G41" s="2331"/>
      <c r="H41" s="2332"/>
      <c r="I41" s="730"/>
      <c r="J41" s="730"/>
      <c r="K41" s="730"/>
      <c r="L41" s="730"/>
      <c r="M41" s="731">
        <f t="shared" si="2"/>
        <v>0</v>
      </c>
      <c r="N41" s="321"/>
      <c r="X41" s="312"/>
      <c r="Y41" s="312"/>
      <c r="Z41" s="312"/>
      <c r="AA41" s="313"/>
      <c r="AC41" s="313">
        <v>33</v>
      </c>
    </row>
    <row r="42" spans="1:29" s="314" customFormat="1" ht="18.75" customHeight="1">
      <c r="A42" s="724">
        <f t="shared" si="3"/>
        <v>0</v>
      </c>
      <c r="B42" s="725">
        <f t="shared" si="0"/>
        <v>0</v>
      </c>
      <c r="C42" s="726">
        <f t="shared" si="4"/>
        <v>0</v>
      </c>
      <c r="D42" s="727">
        <f t="shared" si="5"/>
        <v>0</v>
      </c>
      <c r="E42" s="728">
        <f>ROUND(((P$9-SUM(C$9:C41))*G$2/100)/12,0)+ROUND(((P$10-SUM(D$9:D41))*(G$2-P$15)/100)/12,0)</f>
        <v>0</v>
      </c>
      <c r="F42" s="729">
        <f t="shared" si="1"/>
        <v>0</v>
      </c>
      <c r="G42" s="737" t="s">
        <v>253</v>
      </c>
      <c r="H42" s="738">
        <f>SUM(F33:F44)</f>
        <v>0</v>
      </c>
      <c r="I42" s="730"/>
      <c r="J42" s="730"/>
      <c r="K42" s="730"/>
      <c r="L42" s="730"/>
      <c r="M42" s="731">
        <f t="shared" si="2"/>
        <v>0</v>
      </c>
      <c r="N42" s="321"/>
      <c r="X42" s="312"/>
      <c r="Y42" s="312"/>
      <c r="Z42" s="312"/>
      <c r="AA42" s="313"/>
      <c r="AC42" s="313">
        <v>34</v>
      </c>
    </row>
    <row r="43" spans="1:29" s="314" customFormat="1" ht="18.75" customHeight="1">
      <c r="A43" s="724">
        <f t="shared" si="3"/>
        <v>0</v>
      </c>
      <c r="B43" s="725">
        <f t="shared" si="0"/>
        <v>0</v>
      </c>
      <c r="C43" s="726">
        <f t="shared" si="4"/>
        <v>0</v>
      </c>
      <c r="D43" s="727">
        <f t="shared" si="5"/>
        <v>0</v>
      </c>
      <c r="E43" s="728">
        <f>ROUND(((P$9-SUM(C$9:C42))*G$2/100)/12,0)+ROUND(((P$10-SUM(D$9:D42))*(G$2-P$15)/100)/12,0)</f>
        <v>0</v>
      </c>
      <c r="F43" s="729">
        <f t="shared" si="1"/>
        <v>0</v>
      </c>
      <c r="G43" s="739" t="s">
        <v>274</v>
      </c>
      <c r="H43" s="740">
        <f>SUM(B33:B44)</f>
        <v>0</v>
      </c>
      <c r="I43" s="730"/>
      <c r="J43" s="730"/>
      <c r="K43" s="730"/>
      <c r="L43" s="730"/>
      <c r="M43" s="731">
        <f t="shared" si="2"/>
        <v>0</v>
      </c>
      <c r="N43" s="321"/>
      <c r="X43" s="312"/>
      <c r="Y43" s="312"/>
      <c r="Z43" s="312"/>
      <c r="AA43" s="313"/>
      <c r="AC43" s="313">
        <v>35</v>
      </c>
    </row>
    <row r="44" spans="1:29" s="314" customFormat="1" ht="18.75" customHeight="1">
      <c r="A44" s="742">
        <f t="shared" si="3"/>
        <v>0</v>
      </c>
      <c r="B44" s="743">
        <f t="shared" si="0"/>
        <v>0</v>
      </c>
      <c r="C44" s="744">
        <f t="shared" si="4"/>
        <v>0</v>
      </c>
      <c r="D44" s="745">
        <f t="shared" si="5"/>
        <v>0</v>
      </c>
      <c r="E44" s="746">
        <f>ROUND(((P$9-SUM(C$9:C43))*G$2/100)/12,0)+ROUND(((P$10-SUM(D$9:D43))*(G$2-P$15)/100)/12,0)</f>
        <v>0</v>
      </c>
      <c r="F44" s="747">
        <f t="shared" si="1"/>
        <v>0</v>
      </c>
      <c r="G44" s="748" t="s">
        <v>276</v>
      </c>
      <c r="H44" s="749">
        <f>SUM(E33:E44)</f>
        <v>0</v>
      </c>
      <c r="I44" s="750"/>
      <c r="J44" s="750"/>
      <c r="K44" s="750"/>
      <c r="L44" s="750"/>
      <c r="M44" s="751">
        <f t="shared" si="2"/>
        <v>0</v>
      </c>
      <c r="N44" s="321"/>
      <c r="X44" s="312"/>
      <c r="Y44" s="312"/>
      <c r="Z44" s="312"/>
      <c r="AA44" s="313"/>
    </row>
    <row r="45" spans="1:29" s="314" customFormat="1" ht="18.75" customHeight="1">
      <c r="A45" s="712">
        <f t="shared" si="3"/>
        <v>0</v>
      </c>
      <c r="B45" s="713">
        <f t="shared" si="0"/>
        <v>0</v>
      </c>
      <c r="C45" s="714">
        <f>IF(($P$9-SUM($C$9:C44))&gt;0,$AA$9,0)</f>
        <v>0</v>
      </c>
      <c r="D45" s="715">
        <f>IF(($P$10-SUM($D$9:D44))&gt;0,$AA$10,0)</f>
        <v>0</v>
      </c>
      <c r="E45" s="755">
        <f>ROUND(((P$9-SUM(C$9:C44))*G$2/100)/12,0)+ROUND(((P$10-SUM(D$9:D44))*(G$2-P$15)/100)/12,0)</f>
        <v>0</v>
      </c>
      <c r="F45" s="717">
        <f t="shared" si="1"/>
        <v>0</v>
      </c>
      <c r="G45" s="2329" t="s">
        <v>286</v>
      </c>
      <c r="H45" s="2330"/>
      <c r="I45" s="718"/>
      <c r="J45" s="718"/>
      <c r="K45" s="718"/>
      <c r="L45" s="718"/>
      <c r="M45" s="720">
        <f t="shared" si="2"/>
        <v>0</v>
      </c>
      <c r="N45" s="321"/>
      <c r="X45" s="312"/>
      <c r="Y45" s="312"/>
      <c r="Z45" s="312"/>
      <c r="AA45" s="313"/>
    </row>
    <row r="46" spans="1:29" s="314" customFormat="1" ht="18.75" customHeight="1">
      <c r="A46" s="724">
        <f t="shared" si="3"/>
        <v>0</v>
      </c>
      <c r="B46" s="725">
        <f t="shared" si="0"/>
        <v>0</v>
      </c>
      <c r="C46" s="726">
        <f>IF(($P$9-SUM($C$9:C45))&gt;0,$AA$9,0)</f>
        <v>0</v>
      </c>
      <c r="D46" s="727">
        <f>IF(($P$10-SUM($D$9:D45))&gt;0,$AA$10,0)</f>
        <v>0</v>
      </c>
      <c r="E46" s="728">
        <f>ROUND(((P$9-SUM(C$9:C45))*G$2/100)/12,0)+ROUND(((P$10-SUM(D$9:D45))*(G$2-P$15)/100)/12,0)</f>
        <v>0</v>
      </c>
      <c r="F46" s="729">
        <f t="shared" si="1"/>
        <v>0</v>
      </c>
      <c r="G46" s="2331"/>
      <c r="H46" s="2332"/>
      <c r="I46" s="730"/>
      <c r="J46" s="730"/>
      <c r="K46" s="730"/>
      <c r="L46" s="730"/>
      <c r="M46" s="731">
        <f t="shared" si="2"/>
        <v>0</v>
      </c>
      <c r="N46" s="321"/>
      <c r="X46" s="312"/>
      <c r="Y46" s="312"/>
      <c r="Z46" s="312"/>
      <c r="AA46" s="313"/>
    </row>
    <row r="47" spans="1:29" s="314" customFormat="1" ht="18.75" customHeight="1">
      <c r="A47" s="724">
        <f t="shared" si="3"/>
        <v>0</v>
      </c>
      <c r="B47" s="725">
        <f t="shared" si="0"/>
        <v>0</v>
      </c>
      <c r="C47" s="726">
        <f>IF(($P$9-SUM($C$9:C46))&gt;0,$AA$9,0)</f>
        <v>0</v>
      </c>
      <c r="D47" s="727">
        <f>IF(($P$10-SUM($D$9:D46))&gt;0,$AA$10,0)</f>
        <v>0</v>
      </c>
      <c r="E47" s="728">
        <f>ROUND(((P$9-SUM(C$9:C46))*G$2/100)/12,0)+ROUND(((P$10-SUM(D$9:D46))*(G$2-P$15)/100)/12,0)</f>
        <v>0</v>
      </c>
      <c r="F47" s="729">
        <f t="shared" si="1"/>
        <v>0</v>
      </c>
      <c r="G47" s="2331"/>
      <c r="H47" s="2332"/>
      <c r="I47" s="730"/>
      <c r="J47" s="730"/>
      <c r="K47" s="730"/>
      <c r="L47" s="730"/>
      <c r="M47" s="731">
        <f t="shared" si="2"/>
        <v>0</v>
      </c>
      <c r="N47" s="321"/>
      <c r="X47" s="312"/>
      <c r="Y47" s="312"/>
      <c r="Z47" s="312"/>
      <c r="AA47" s="313"/>
    </row>
    <row r="48" spans="1:29" s="314" customFormat="1" ht="18.75" customHeight="1">
      <c r="A48" s="724">
        <f t="shared" si="3"/>
        <v>0</v>
      </c>
      <c r="B48" s="725">
        <f t="shared" si="0"/>
        <v>0</v>
      </c>
      <c r="C48" s="726">
        <f>IF(($P$9-SUM($C$9:C47))&gt;0,$AA$9,0)</f>
        <v>0</v>
      </c>
      <c r="D48" s="727">
        <f>IF(($P$10-SUM($D$9:D47))&gt;0,$AA$10,0)</f>
        <v>0</v>
      </c>
      <c r="E48" s="728">
        <f>ROUND(((P$9-SUM(C$9:C47))*G$2/100)/12,0)+ROUND(((P$10-SUM(D$9:D47))*(G$2-P$15)/100)/12,0)</f>
        <v>0</v>
      </c>
      <c r="F48" s="729">
        <f t="shared" si="1"/>
        <v>0</v>
      </c>
      <c r="G48" s="2331"/>
      <c r="H48" s="2332"/>
      <c r="I48" s="730"/>
      <c r="J48" s="730"/>
      <c r="K48" s="730"/>
      <c r="L48" s="730"/>
      <c r="M48" s="731">
        <f t="shared" si="2"/>
        <v>0</v>
      </c>
      <c r="N48" s="321"/>
      <c r="X48" s="312"/>
      <c r="Y48" s="312"/>
      <c r="Z48" s="312"/>
      <c r="AA48" s="313"/>
    </row>
    <row r="49" spans="1:27" s="314" customFormat="1" ht="18.75" customHeight="1">
      <c r="A49" s="724">
        <f t="shared" si="3"/>
        <v>0</v>
      </c>
      <c r="B49" s="725">
        <f t="shared" si="0"/>
        <v>0</v>
      </c>
      <c r="C49" s="726">
        <f>IF(($P$9-SUM($C$9:C48))&gt;0,$AA$9,0)</f>
        <v>0</v>
      </c>
      <c r="D49" s="727">
        <f>IF(($P$10-SUM($D$9:D48))&gt;0,$AA$10,0)</f>
        <v>0</v>
      </c>
      <c r="E49" s="728">
        <f>ROUND(((P$9-SUM(C$9:C48))*G$2/100)/12,0)+ROUND(((P$10-SUM(D$9:D48))*(G$2-P$15)/100)/12,0)</f>
        <v>0</v>
      </c>
      <c r="F49" s="729">
        <f t="shared" si="1"/>
        <v>0</v>
      </c>
      <c r="G49" s="2331"/>
      <c r="H49" s="2332"/>
      <c r="I49" s="730"/>
      <c r="J49" s="730"/>
      <c r="K49" s="730"/>
      <c r="L49" s="730"/>
      <c r="M49" s="731">
        <f t="shared" si="2"/>
        <v>0</v>
      </c>
      <c r="N49" s="321"/>
      <c r="X49" s="312"/>
      <c r="Y49" s="312"/>
      <c r="Z49" s="312"/>
      <c r="AA49" s="313"/>
    </row>
    <row r="50" spans="1:27" s="314" customFormat="1" ht="18.75" customHeight="1">
      <c r="A50" s="724">
        <f t="shared" si="3"/>
        <v>0</v>
      </c>
      <c r="B50" s="725">
        <f t="shared" si="0"/>
        <v>0</v>
      </c>
      <c r="C50" s="726">
        <f>IF(($P$9-SUM($C$9:C49))&gt;0,$AA$9,0)</f>
        <v>0</v>
      </c>
      <c r="D50" s="727">
        <f>IF(($P$10-SUM($D$9:D49))&gt;0,$AA$10,0)</f>
        <v>0</v>
      </c>
      <c r="E50" s="728">
        <f>ROUND(((P$9-SUM(C$9:C49))*G$2/100)/12,0)+ROUND(((P$10-SUM(D$9:D49))*(G$2-P$15)/100)/12,0)</f>
        <v>0</v>
      </c>
      <c r="F50" s="729">
        <f t="shared" si="1"/>
        <v>0</v>
      </c>
      <c r="G50" s="2331"/>
      <c r="H50" s="2332"/>
      <c r="I50" s="730"/>
      <c r="J50" s="730"/>
      <c r="K50" s="730"/>
      <c r="L50" s="730"/>
      <c r="M50" s="731">
        <f t="shared" si="2"/>
        <v>0</v>
      </c>
      <c r="N50" s="321"/>
      <c r="X50" s="312"/>
      <c r="Y50" s="312"/>
      <c r="Z50" s="312"/>
      <c r="AA50" s="313"/>
    </row>
    <row r="51" spans="1:27" s="314" customFormat="1" ht="18.75" customHeight="1">
      <c r="A51" s="724">
        <f t="shared" si="3"/>
        <v>0</v>
      </c>
      <c r="B51" s="725">
        <f t="shared" si="0"/>
        <v>0</v>
      </c>
      <c r="C51" s="726">
        <f>IF(($P$9-SUM($C$9:C50))&gt;0,$AA$9,0)</f>
        <v>0</v>
      </c>
      <c r="D51" s="727">
        <f>IF(($P$10-SUM($D$9:D50))&gt;0,$AA$10,0)</f>
        <v>0</v>
      </c>
      <c r="E51" s="728">
        <f>ROUND(((P$9-SUM(C$9:C50))*G$2/100)/12,0)+ROUND(((P$10-SUM(D$9:D50))*(G$2-P$15)/100)/12,0)</f>
        <v>0</v>
      </c>
      <c r="F51" s="729">
        <f t="shared" si="1"/>
        <v>0</v>
      </c>
      <c r="G51" s="2331"/>
      <c r="H51" s="2332"/>
      <c r="I51" s="730"/>
      <c r="J51" s="730"/>
      <c r="K51" s="730"/>
      <c r="L51" s="730"/>
      <c r="M51" s="731">
        <f t="shared" si="2"/>
        <v>0</v>
      </c>
      <c r="N51" s="321"/>
      <c r="X51" s="312"/>
      <c r="Y51" s="312"/>
      <c r="Z51" s="312"/>
      <c r="AA51" s="313"/>
    </row>
    <row r="52" spans="1:27" s="314" customFormat="1" ht="18.75" customHeight="1">
      <c r="A52" s="724">
        <f t="shared" si="3"/>
        <v>0</v>
      </c>
      <c r="B52" s="725">
        <f t="shared" si="0"/>
        <v>0</v>
      </c>
      <c r="C52" s="726">
        <f>IF(($P$9-SUM($C$9:C51))&gt;0,$AA$9,0)</f>
        <v>0</v>
      </c>
      <c r="D52" s="727">
        <f>IF(($P$10-SUM($D$9:D51))&gt;0,$AA$10,0)</f>
        <v>0</v>
      </c>
      <c r="E52" s="728">
        <f>ROUND(((P$9-SUM(C$9:C51))*G$2/100)/12,0)+ROUND(((P$10-SUM(D$9:D51))*(G$2-P$15)/100)/12,0)</f>
        <v>0</v>
      </c>
      <c r="F52" s="729">
        <f t="shared" si="1"/>
        <v>0</v>
      </c>
      <c r="G52" s="2331"/>
      <c r="H52" s="2332"/>
      <c r="I52" s="730"/>
      <c r="J52" s="730"/>
      <c r="K52" s="730"/>
      <c r="L52" s="730"/>
      <c r="M52" s="731">
        <f t="shared" si="2"/>
        <v>0</v>
      </c>
      <c r="N52" s="321"/>
      <c r="X52" s="312"/>
      <c r="Y52" s="312"/>
      <c r="Z52" s="312"/>
      <c r="AA52" s="313"/>
    </row>
    <row r="53" spans="1:27" s="314" customFormat="1" ht="18.75" customHeight="1">
      <c r="A53" s="724">
        <f t="shared" si="3"/>
        <v>0</v>
      </c>
      <c r="B53" s="725">
        <f t="shared" si="0"/>
        <v>0</v>
      </c>
      <c r="C53" s="726">
        <f>IF(($P$9-SUM($C$9:C52))&gt;0,$AA$9,0)</f>
        <v>0</v>
      </c>
      <c r="D53" s="727">
        <f>IF(($P$10-SUM($D$9:D52))&gt;0,$AA$10,0)</f>
        <v>0</v>
      </c>
      <c r="E53" s="728">
        <f>ROUND(((P$9-SUM(C$9:C52))*G$2/100)/12,0)+ROUND(((P$10-SUM(D$9:D52))*(G$2-P$15)/100)/12,0)</f>
        <v>0</v>
      </c>
      <c r="F53" s="729">
        <f t="shared" si="1"/>
        <v>0</v>
      </c>
      <c r="G53" s="2331"/>
      <c r="H53" s="2332"/>
      <c r="I53" s="730"/>
      <c r="J53" s="730"/>
      <c r="K53" s="730"/>
      <c r="L53" s="730"/>
      <c r="M53" s="731">
        <f t="shared" si="2"/>
        <v>0</v>
      </c>
      <c r="N53" s="321"/>
      <c r="X53" s="312"/>
      <c r="Y53" s="312"/>
      <c r="Z53" s="312"/>
      <c r="AA53" s="313"/>
    </row>
    <row r="54" spans="1:27" s="314" customFormat="1" ht="18.75" customHeight="1">
      <c r="A54" s="724">
        <f t="shared" si="3"/>
        <v>0</v>
      </c>
      <c r="B54" s="725">
        <f t="shared" si="0"/>
        <v>0</v>
      </c>
      <c r="C54" s="726">
        <f>IF(($P$9-SUM($C$9:C53))&gt;0,$AA$9,0)</f>
        <v>0</v>
      </c>
      <c r="D54" s="727">
        <f>IF(($P$10-SUM($D$9:D53))&gt;0,$AA$10,0)</f>
        <v>0</v>
      </c>
      <c r="E54" s="728">
        <f>ROUND(((P$9-SUM(C$9:C53))*G$2/100)/12,0)+ROUND(((P$10-SUM(D$9:D53))*(G$2-P$15)/100)/12,0)</f>
        <v>0</v>
      </c>
      <c r="F54" s="729">
        <f t="shared" si="1"/>
        <v>0</v>
      </c>
      <c r="G54" s="737" t="s">
        <v>253</v>
      </c>
      <c r="H54" s="738">
        <f>SUM(F45:F56)</f>
        <v>0</v>
      </c>
      <c r="I54" s="730"/>
      <c r="J54" s="730"/>
      <c r="K54" s="730"/>
      <c r="L54" s="730"/>
      <c r="M54" s="731">
        <f t="shared" si="2"/>
        <v>0</v>
      </c>
      <c r="N54" s="321"/>
      <c r="X54" s="312"/>
      <c r="Y54" s="312"/>
      <c r="Z54" s="312"/>
      <c r="AA54" s="313"/>
    </row>
    <row r="55" spans="1:27" s="314" customFormat="1" ht="18.75" customHeight="1">
      <c r="A55" s="724">
        <f t="shared" si="3"/>
        <v>0</v>
      </c>
      <c r="B55" s="725">
        <f t="shared" si="0"/>
        <v>0</v>
      </c>
      <c r="C55" s="726">
        <f>IF(($P$9-SUM($C$9:C54))&gt;0,$AA$9,0)</f>
        <v>0</v>
      </c>
      <c r="D55" s="727">
        <f>IF(($P$10-SUM($D$9:D54))&gt;0,$AA$10,0)</f>
        <v>0</v>
      </c>
      <c r="E55" s="728">
        <f>ROUND(((P$9-SUM(C$9:C54))*G$2/100)/12,0)+ROUND(((P$10-SUM(D$9:D54))*(G$2-P$15)/100)/12,0)</f>
        <v>0</v>
      </c>
      <c r="F55" s="729">
        <f t="shared" si="1"/>
        <v>0</v>
      </c>
      <c r="G55" s="739" t="s">
        <v>274</v>
      </c>
      <c r="H55" s="740">
        <f>SUM(B45:B56)</f>
        <v>0</v>
      </c>
      <c r="I55" s="730"/>
      <c r="J55" s="730"/>
      <c r="K55" s="730"/>
      <c r="L55" s="730"/>
      <c r="M55" s="731">
        <f t="shared" si="2"/>
        <v>0</v>
      </c>
      <c r="N55" s="321"/>
      <c r="X55" s="312"/>
      <c r="Y55" s="312"/>
      <c r="Z55" s="312"/>
      <c r="AA55" s="313"/>
    </row>
    <row r="56" spans="1:27" s="314" customFormat="1" ht="18.75" customHeight="1">
      <c r="A56" s="742">
        <f t="shared" si="3"/>
        <v>0</v>
      </c>
      <c r="B56" s="743">
        <f t="shared" si="0"/>
        <v>0</v>
      </c>
      <c r="C56" s="744">
        <f>IF(($P$9-SUM($C$9:C55))&gt;0,$AA$9,0)</f>
        <v>0</v>
      </c>
      <c r="D56" s="745">
        <f>IF(($P$10-SUM($D$9:D55))&gt;0,$AA$10,0)</f>
        <v>0</v>
      </c>
      <c r="E56" s="746">
        <f>ROUND(((P$9-SUM(C$9:C55))*G$2/100)/12,0)+ROUND(((P$10-SUM(D$9:D55))*(G$2-P$15)/100)/12,0)</f>
        <v>0</v>
      </c>
      <c r="F56" s="747">
        <f t="shared" si="1"/>
        <v>0</v>
      </c>
      <c r="G56" s="748" t="s">
        <v>276</v>
      </c>
      <c r="H56" s="749">
        <f>SUM(E45:E56)</f>
        <v>0</v>
      </c>
      <c r="I56" s="750"/>
      <c r="J56" s="750"/>
      <c r="K56" s="750"/>
      <c r="L56" s="750"/>
      <c r="M56" s="751">
        <f t="shared" si="2"/>
        <v>0</v>
      </c>
      <c r="N56" s="321"/>
      <c r="X56" s="312"/>
      <c r="Y56" s="312"/>
      <c r="Z56" s="312"/>
      <c r="AA56" s="313"/>
    </row>
    <row r="57" spans="1:27" s="314" customFormat="1" ht="18.75" customHeight="1">
      <c r="A57" s="712">
        <f t="shared" si="3"/>
        <v>0</v>
      </c>
      <c r="B57" s="713">
        <f t="shared" si="0"/>
        <v>0</v>
      </c>
      <c r="C57" s="714">
        <f>IF(($P$9-SUM($C$9:C56))&gt;0,$AA$9,0)</f>
        <v>0</v>
      </c>
      <c r="D57" s="715">
        <f>IF(($P$10-SUM($D$9:D56))&gt;0,$AA$10,0)</f>
        <v>0</v>
      </c>
      <c r="E57" s="755">
        <f>ROUND(((P$9-SUM(C$9:C56))*G$2/100)/12,0)+ROUND(((P$10-SUM(D$9:D56))*(G$2-P$15)/100)/12,0)</f>
        <v>0</v>
      </c>
      <c r="F57" s="717">
        <f t="shared" si="1"/>
        <v>0</v>
      </c>
      <c r="G57" s="2329" t="s">
        <v>287</v>
      </c>
      <c r="H57" s="2330"/>
      <c r="I57" s="718"/>
      <c r="J57" s="718"/>
      <c r="K57" s="718"/>
      <c r="L57" s="718"/>
      <c r="M57" s="720">
        <f t="shared" si="2"/>
        <v>0</v>
      </c>
      <c r="N57" s="321"/>
      <c r="X57" s="312"/>
      <c r="Y57" s="312"/>
      <c r="Z57" s="312"/>
      <c r="AA57" s="313"/>
    </row>
    <row r="58" spans="1:27" s="314" customFormat="1" ht="18.75" customHeight="1">
      <c r="A58" s="724">
        <f t="shared" si="3"/>
        <v>0</v>
      </c>
      <c r="B58" s="725">
        <f t="shared" si="0"/>
        <v>0</v>
      </c>
      <c r="C58" s="726">
        <f>IF(($P$9-SUM($C$9:C57))&gt;0,$AA$9,0)</f>
        <v>0</v>
      </c>
      <c r="D58" s="727">
        <f>IF(($P$10-SUM($D$9:D57))&gt;0,$AA$10,0)</f>
        <v>0</v>
      </c>
      <c r="E58" s="728">
        <f>ROUND(((P$9-SUM(C$9:C57))*G$2/100)/12,0)+ROUND(((P$10-SUM(D$9:D57))*(G$2-P$15)/100)/12,0)</f>
        <v>0</v>
      </c>
      <c r="F58" s="729">
        <f t="shared" si="1"/>
        <v>0</v>
      </c>
      <c r="G58" s="2331"/>
      <c r="H58" s="2332"/>
      <c r="I58" s="730"/>
      <c r="J58" s="730"/>
      <c r="K58" s="730"/>
      <c r="L58" s="730"/>
      <c r="M58" s="731">
        <f t="shared" si="2"/>
        <v>0</v>
      </c>
      <c r="N58" s="321"/>
      <c r="X58" s="312"/>
      <c r="Y58" s="312"/>
      <c r="Z58" s="312"/>
      <c r="AA58" s="313"/>
    </row>
    <row r="59" spans="1:27" s="314" customFormat="1" ht="18.75" customHeight="1">
      <c r="A59" s="724">
        <f t="shared" si="3"/>
        <v>0</v>
      </c>
      <c r="B59" s="725">
        <f t="shared" si="0"/>
        <v>0</v>
      </c>
      <c r="C59" s="726">
        <f>IF(($P$9-SUM($C$9:C58))&gt;0,$AA$9,0)</f>
        <v>0</v>
      </c>
      <c r="D59" s="727">
        <f>IF(($P$10-SUM($D$9:D58))&gt;0,$AA$10,0)</f>
        <v>0</v>
      </c>
      <c r="E59" s="728">
        <f>ROUND(((P$9-SUM(C$9:C58))*G$2/100)/12,0)+ROUND(((P$10-SUM(D$9:D58))*(G$2-P$15)/100)/12,0)</f>
        <v>0</v>
      </c>
      <c r="F59" s="729">
        <f t="shared" si="1"/>
        <v>0</v>
      </c>
      <c r="G59" s="2331"/>
      <c r="H59" s="2332"/>
      <c r="I59" s="730"/>
      <c r="J59" s="730"/>
      <c r="K59" s="730"/>
      <c r="L59" s="730"/>
      <c r="M59" s="731">
        <f t="shared" si="2"/>
        <v>0</v>
      </c>
      <c r="N59" s="321"/>
      <c r="X59" s="312"/>
      <c r="Y59" s="312"/>
      <c r="Z59" s="312"/>
      <c r="AA59" s="313"/>
    </row>
    <row r="60" spans="1:27" s="314" customFormat="1" ht="18.75" customHeight="1">
      <c r="A60" s="724">
        <f t="shared" si="3"/>
        <v>0</v>
      </c>
      <c r="B60" s="725">
        <f t="shared" si="0"/>
        <v>0</v>
      </c>
      <c r="C60" s="726">
        <f>IF(($P$9-SUM($C$9:C59))&gt;0,$AA$9,0)</f>
        <v>0</v>
      </c>
      <c r="D60" s="727">
        <f>IF(($P$10-SUM($D$9:D59))&gt;0,$AA$10,0)</f>
        <v>0</v>
      </c>
      <c r="E60" s="728">
        <f>ROUND(((P$9-SUM(C$9:C59))*G$2/100)/12,0)+ROUND(((P$10-SUM(D$9:D59))*(G$2-P$15)/100)/12,0)</f>
        <v>0</v>
      </c>
      <c r="F60" s="729">
        <f t="shared" si="1"/>
        <v>0</v>
      </c>
      <c r="G60" s="2331"/>
      <c r="H60" s="2332"/>
      <c r="I60" s="730"/>
      <c r="J60" s="730"/>
      <c r="K60" s="730"/>
      <c r="L60" s="730"/>
      <c r="M60" s="731">
        <f t="shared" si="2"/>
        <v>0</v>
      </c>
      <c r="N60" s="321"/>
      <c r="X60" s="312"/>
      <c r="Y60" s="312"/>
      <c r="Z60" s="312"/>
      <c r="AA60" s="313"/>
    </row>
    <row r="61" spans="1:27" s="314" customFormat="1" ht="18.75" customHeight="1">
      <c r="A61" s="724">
        <f t="shared" si="3"/>
        <v>0</v>
      </c>
      <c r="B61" s="725">
        <f t="shared" si="0"/>
        <v>0</v>
      </c>
      <c r="C61" s="726">
        <f>IF(($P$9-SUM($C$9:C60))&gt;0,$AA$9,0)</f>
        <v>0</v>
      </c>
      <c r="D61" s="727">
        <f>IF(($P$10-SUM($D$9:D60))&gt;0,$AA$10,0)</f>
        <v>0</v>
      </c>
      <c r="E61" s="728">
        <f>ROUND(((P$9-SUM(C$9:C60))*G$2/100)/12,0)+ROUND(((P$10-SUM(D$9:D60))*(G$2-P$15)/100)/12,0)</f>
        <v>0</v>
      </c>
      <c r="F61" s="729">
        <f t="shared" si="1"/>
        <v>0</v>
      </c>
      <c r="G61" s="2331"/>
      <c r="H61" s="2332"/>
      <c r="I61" s="730"/>
      <c r="J61" s="730"/>
      <c r="K61" s="730"/>
      <c r="L61" s="730"/>
      <c r="M61" s="731">
        <f t="shared" si="2"/>
        <v>0</v>
      </c>
      <c r="N61" s="321"/>
      <c r="X61" s="312"/>
      <c r="Y61" s="312"/>
      <c r="Z61" s="312"/>
      <c r="AA61" s="313"/>
    </row>
    <row r="62" spans="1:27" s="314" customFormat="1" ht="18.75" customHeight="1">
      <c r="A62" s="724">
        <f t="shared" si="3"/>
        <v>0</v>
      </c>
      <c r="B62" s="725">
        <f t="shared" si="0"/>
        <v>0</v>
      </c>
      <c r="C62" s="726">
        <f>IF(($P$9-SUM($C$9:C61))&gt;0,$AA$9,0)</f>
        <v>0</v>
      </c>
      <c r="D62" s="727">
        <f>IF(($P$10-SUM($D$9:D61))&gt;0,$AA$10,0)</f>
        <v>0</v>
      </c>
      <c r="E62" s="728">
        <f>ROUND(((P$9-SUM(C$9:C61))*G$2/100)/12,0)+ROUND(((P$10-SUM(D$9:D61))*(G$2-P$15)/100)/12,0)</f>
        <v>0</v>
      </c>
      <c r="F62" s="729">
        <f t="shared" si="1"/>
        <v>0</v>
      </c>
      <c r="G62" s="2331"/>
      <c r="H62" s="2332"/>
      <c r="I62" s="730"/>
      <c r="J62" s="730"/>
      <c r="K62" s="730"/>
      <c r="L62" s="730"/>
      <c r="M62" s="731">
        <f t="shared" si="2"/>
        <v>0</v>
      </c>
      <c r="N62" s="321"/>
      <c r="X62" s="312"/>
      <c r="Y62" s="312"/>
      <c r="Z62" s="312"/>
      <c r="AA62" s="313"/>
    </row>
    <row r="63" spans="1:27" s="314" customFormat="1" ht="18.75" customHeight="1">
      <c r="A63" s="724">
        <f t="shared" si="3"/>
        <v>0</v>
      </c>
      <c r="B63" s="725">
        <f t="shared" si="0"/>
        <v>0</v>
      </c>
      <c r="C63" s="726">
        <f>IF(($P$9-SUM($C$9:C62))&gt;0,$AA$9,0)</f>
        <v>0</v>
      </c>
      <c r="D63" s="727">
        <f>IF(($P$10-SUM($D$9:D62))&gt;0,$AA$10,0)</f>
        <v>0</v>
      </c>
      <c r="E63" s="728">
        <f>ROUND(((P$9-SUM(C$9:C62))*G$2/100)/12,0)+ROUND(((P$10-SUM(D$9:D62))*(G$2-P$15)/100)/12,0)</f>
        <v>0</v>
      </c>
      <c r="F63" s="729">
        <f t="shared" si="1"/>
        <v>0</v>
      </c>
      <c r="G63" s="2331"/>
      <c r="H63" s="2332"/>
      <c r="I63" s="730"/>
      <c r="J63" s="730"/>
      <c r="K63" s="730"/>
      <c r="L63" s="730"/>
      <c r="M63" s="731">
        <f t="shared" si="2"/>
        <v>0</v>
      </c>
      <c r="N63" s="321"/>
      <c r="X63" s="312"/>
      <c r="Y63" s="312"/>
      <c r="Z63" s="312"/>
      <c r="AA63" s="313"/>
    </row>
    <row r="64" spans="1:27" s="314" customFormat="1" ht="18.75" customHeight="1">
      <c r="A64" s="724">
        <f t="shared" si="3"/>
        <v>0</v>
      </c>
      <c r="B64" s="725">
        <f t="shared" si="0"/>
        <v>0</v>
      </c>
      <c r="C64" s="726">
        <f>IF(($P$9-SUM($C$9:C63))&gt;0,$AA$9,0)</f>
        <v>0</v>
      </c>
      <c r="D64" s="727">
        <f>IF(($P$10-SUM($D$9:D63))&gt;0,$AA$10,0)</f>
        <v>0</v>
      </c>
      <c r="E64" s="728">
        <f>ROUND(((P$9-SUM(C$9:C63))*G$2/100)/12,0)+ROUND(((P$10-SUM(D$9:D63))*(G$2-P$15)/100)/12,0)</f>
        <v>0</v>
      </c>
      <c r="F64" s="729">
        <f t="shared" si="1"/>
        <v>0</v>
      </c>
      <c r="G64" s="2331"/>
      <c r="H64" s="2332"/>
      <c r="I64" s="730"/>
      <c r="J64" s="730"/>
      <c r="K64" s="730"/>
      <c r="L64" s="730"/>
      <c r="M64" s="731">
        <f t="shared" si="2"/>
        <v>0</v>
      </c>
      <c r="N64" s="321"/>
      <c r="X64" s="312"/>
      <c r="Y64" s="312"/>
      <c r="Z64" s="312"/>
      <c r="AA64" s="313"/>
    </row>
    <row r="65" spans="1:27" s="314" customFormat="1" ht="18.75" customHeight="1">
      <c r="A65" s="724">
        <f t="shared" si="3"/>
        <v>0</v>
      </c>
      <c r="B65" s="725">
        <f t="shared" si="0"/>
        <v>0</v>
      </c>
      <c r="C65" s="726">
        <f>IF(($P$9-SUM($C$9:C64))&gt;0,$AA$9,0)</f>
        <v>0</v>
      </c>
      <c r="D65" s="727">
        <f>IF(($P$10-SUM($D$9:D64))&gt;0,$AA$10,0)</f>
        <v>0</v>
      </c>
      <c r="E65" s="728">
        <f>ROUND(((P$9-SUM(C$9:C64))*G$2/100)/12,0)+ROUND(((P$10-SUM(D$9:D64))*(G$2-P$15)/100)/12,0)</f>
        <v>0</v>
      </c>
      <c r="F65" s="729">
        <f t="shared" si="1"/>
        <v>0</v>
      </c>
      <c r="G65" s="2331"/>
      <c r="H65" s="2332"/>
      <c r="I65" s="730"/>
      <c r="J65" s="730"/>
      <c r="K65" s="730"/>
      <c r="L65" s="730"/>
      <c r="M65" s="731">
        <f t="shared" si="2"/>
        <v>0</v>
      </c>
      <c r="N65" s="321"/>
      <c r="X65" s="312"/>
      <c r="Y65" s="312"/>
      <c r="Z65" s="312"/>
      <c r="AA65" s="313"/>
    </row>
    <row r="66" spans="1:27" s="314" customFormat="1" ht="18.75" customHeight="1">
      <c r="A66" s="724">
        <f t="shared" si="3"/>
        <v>0</v>
      </c>
      <c r="B66" s="725">
        <f t="shared" si="0"/>
        <v>0</v>
      </c>
      <c r="C66" s="726">
        <f>IF(($P$9-SUM($C$9:C65))&gt;0,$AA$9,0)</f>
        <v>0</v>
      </c>
      <c r="D66" s="727">
        <f>IF(($P$10-SUM($D$9:D65))&gt;0,$AA$10,0)</f>
        <v>0</v>
      </c>
      <c r="E66" s="728">
        <f>ROUND(((P$9-SUM(C$9:C65))*G$2/100)/12,0)+ROUND(((P$10-SUM(D$9:D65))*(G$2-P$15)/100)/12,0)</f>
        <v>0</v>
      </c>
      <c r="F66" s="729">
        <f t="shared" si="1"/>
        <v>0</v>
      </c>
      <c r="G66" s="737" t="s">
        <v>253</v>
      </c>
      <c r="H66" s="738">
        <f>SUM(F57:F68)</f>
        <v>0</v>
      </c>
      <c r="I66" s="730"/>
      <c r="J66" s="730"/>
      <c r="K66" s="730"/>
      <c r="L66" s="730"/>
      <c r="M66" s="731">
        <f t="shared" si="2"/>
        <v>0</v>
      </c>
      <c r="N66" s="321"/>
      <c r="X66" s="312"/>
      <c r="Y66" s="312"/>
      <c r="Z66" s="312"/>
      <c r="AA66" s="313"/>
    </row>
    <row r="67" spans="1:27" s="314" customFormat="1" ht="18.75" customHeight="1">
      <c r="A67" s="724">
        <f t="shared" si="3"/>
        <v>0</v>
      </c>
      <c r="B67" s="725">
        <f t="shared" si="0"/>
        <v>0</v>
      </c>
      <c r="C67" s="726">
        <f>IF(($P$9-SUM($C$9:C66))&gt;0,$AA$9,0)</f>
        <v>0</v>
      </c>
      <c r="D67" s="727">
        <f>IF(($P$10-SUM($D$9:D66))&gt;0,$AA$10,0)</f>
        <v>0</v>
      </c>
      <c r="E67" s="728">
        <f>ROUND(((P$9-SUM(C$9:C66))*G$2/100)/12,0)+ROUND(((P$10-SUM(D$9:D66))*(G$2-P$15)/100)/12,0)</f>
        <v>0</v>
      </c>
      <c r="F67" s="729">
        <f t="shared" si="1"/>
        <v>0</v>
      </c>
      <c r="G67" s="739" t="s">
        <v>274</v>
      </c>
      <c r="H67" s="740">
        <f>SUM(B57:B68)</f>
        <v>0</v>
      </c>
      <c r="I67" s="730"/>
      <c r="J67" s="730"/>
      <c r="K67" s="730"/>
      <c r="L67" s="730"/>
      <c r="M67" s="731">
        <f t="shared" si="2"/>
        <v>0</v>
      </c>
      <c r="N67" s="321"/>
      <c r="X67" s="312"/>
      <c r="Y67" s="312"/>
      <c r="Z67" s="312"/>
      <c r="AA67" s="313"/>
    </row>
    <row r="68" spans="1:27" s="314" customFormat="1" ht="18.75" customHeight="1">
      <c r="A68" s="742">
        <f t="shared" si="3"/>
        <v>0</v>
      </c>
      <c r="B68" s="743">
        <f t="shared" si="0"/>
        <v>0</v>
      </c>
      <c r="C68" s="744">
        <f>IF(($P$9-SUM($C$9:C67))&gt;0,$AA$9,0)</f>
        <v>0</v>
      </c>
      <c r="D68" s="745">
        <f>IF(($P$10-SUM($D$9:D67))&gt;0,$AA$10,0)</f>
        <v>0</v>
      </c>
      <c r="E68" s="746">
        <f>ROUND(((P$9-SUM(C$9:C67))*G$2/100)/12,0)+ROUND(((P$10-SUM(D$9:D67))*(G$2-P$15)/100)/12,0)</f>
        <v>0</v>
      </c>
      <c r="F68" s="747">
        <f t="shared" si="1"/>
        <v>0</v>
      </c>
      <c r="G68" s="748" t="s">
        <v>276</v>
      </c>
      <c r="H68" s="749">
        <f>SUM(E57:E68)</f>
        <v>0</v>
      </c>
      <c r="I68" s="750"/>
      <c r="J68" s="750"/>
      <c r="K68" s="750"/>
      <c r="L68" s="750"/>
      <c r="M68" s="751">
        <f t="shared" si="2"/>
        <v>0</v>
      </c>
      <c r="N68" s="321"/>
      <c r="X68" s="312"/>
      <c r="Y68" s="312"/>
      <c r="Z68" s="312"/>
      <c r="AA68" s="313"/>
    </row>
    <row r="69" spans="1:27" s="314" customFormat="1" ht="18.75" customHeight="1">
      <c r="A69" s="712">
        <f t="shared" si="3"/>
        <v>0</v>
      </c>
      <c r="B69" s="713">
        <f t="shared" si="0"/>
        <v>0</v>
      </c>
      <c r="C69" s="714">
        <f>IF(($P$9-SUM($C$9:C68))&gt;0,$AA$9,0)</f>
        <v>0</v>
      </c>
      <c r="D69" s="715">
        <f>IF(($P$10-SUM($D$9:D68))&gt;0,$AA$10,0)</f>
        <v>0</v>
      </c>
      <c r="E69" s="755">
        <f>ROUND(((P$9-SUM(C$9:C68))*G$2/100)/12,0)+ROUND(((P$10-SUM(D$9:D68))*(G$2-P$15)/100)/12,0)</f>
        <v>0</v>
      </c>
      <c r="F69" s="717">
        <f t="shared" si="1"/>
        <v>0</v>
      </c>
      <c r="G69" s="2329" t="s">
        <v>288</v>
      </c>
      <c r="H69" s="2330"/>
      <c r="I69" s="718"/>
      <c r="J69" s="718"/>
      <c r="K69" s="718"/>
      <c r="L69" s="718"/>
      <c r="M69" s="720">
        <f t="shared" si="2"/>
        <v>0</v>
      </c>
      <c r="N69" s="321"/>
      <c r="X69" s="312"/>
      <c r="Y69" s="312"/>
      <c r="Z69" s="312"/>
      <c r="AA69" s="313"/>
    </row>
    <row r="70" spans="1:27" s="314" customFormat="1" ht="18.75" customHeight="1">
      <c r="A70" s="724">
        <f t="shared" si="3"/>
        <v>0</v>
      </c>
      <c r="B70" s="725">
        <f t="shared" si="0"/>
        <v>0</v>
      </c>
      <c r="C70" s="726">
        <f>IF(($P$9-SUM($C$9:C69))&gt;0,$AA$9,0)</f>
        <v>0</v>
      </c>
      <c r="D70" s="727">
        <f>IF(($P$10-SUM($D$9:D69))&gt;0,$AA$10,0)</f>
        <v>0</v>
      </c>
      <c r="E70" s="728">
        <f>ROUND(((P$9-SUM(C$9:C69))*G$2/100)/12,0)+ROUND(((P$10-SUM(D$9:D69))*(G$2-P$15)/100)/12,0)</f>
        <v>0</v>
      </c>
      <c r="F70" s="729">
        <f t="shared" si="1"/>
        <v>0</v>
      </c>
      <c r="G70" s="2331"/>
      <c r="H70" s="2332"/>
      <c r="I70" s="730"/>
      <c r="J70" s="730"/>
      <c r="K70" s="730"/>
      <c r="L70" s="730"/>
      <c r="M70" s="731">
        <f t="shared" si="2"/>
        <v>0</v>
      </c>
      <c r="N70" s="321"/>
      <c r="X70" s="312"/>
      <c r="Y70" s="312"/>
      <c r="Z70" s="312"/>
      <c r="AA70" s="313"/>
    </row>
    <row r="71" spans="1:27" s="314" customFormat="1" ht="18.75" customHeight="1">
      <c r="A71" s="724">
        <f t="shared" si="3"/>
        <v>0</v>
      </c>
      <c r="B71" s="725">
        <f t="shared" si="0"/>
        <v>0</v>
      </c>
      <c r="C71" s="726">
        <f>IF(($P$9-SUM($C$9:C70))&gt;0,$AA$9,0)</f>
        <v>0</v>
      </c>
      <c r="D71" s="727">
        <f>IF(($P$10-SUM($D$9:D70))&gt;0,$AA$10,0)</f>
        <v>0</v>
      </c>
      <c r="E71" s="728">
        <f>ROUND(((P$9-SUM(C$9:C70))*G$2/100)/12,0)+ROUND(((P$10-SUM(D$9:D70))*(G$2-P$15)/100)/12,0)</f>
        <v>0</v>
      </c>
      <c r="F71" s="729">
        <f t="shared" si="1"/>
        <v>0</v>
      </c>
      <c r="G71" s="2331"/>
      <c r="H71" s="2332"/>
      <c r="I71" s="730"/>
      <c r="J71" s="730"/>
      <c r="K71" s="730"/>
      <c r="L71" s="730"/>
      <c r="M71" s="731">
        <f t="shared" si="2"/>
        <v>0</v>
      </c>
      <c r="N71" s="321"/>
      <c r="X71" s="312"/>
      <c r="Y71" s="312"/>
      <c r="Z71" s="312"/>
      <c r="AA71" s="313"/>
    </row>
    <row r="72" spans="1:27" s="314" customFormat="1" ht="18.75" customHeight="1">
      <c r="A72" s="724">
        <f t="shared" si="3"/>
        <v>0</v>
      </c>
      <c r="B72" s="725">
        <f t="shared" si="0"/>
        <v>0</v>
      </c>
      <c r="C72" s="726">
        <f>IF(($P$9-SUM($C$9:C71))&gt;0,$AA$9,0)</f>
        <v>0</v>
      </c>
      <c r="D72" s="727">
        <f>IF(($P$10-SUM($D$9:D71))&gt;0,$AA$10,0)</f>
        <v>0</v>
      </c>
      <c r="E72" s="728">
        <f>ROUND(((P$9-SUM(C$9:C71))*G$2/100)/12,0)+ROUND(((P$10-SUM(D$9:D71))*(G$2-P$15)/100)/12,0)</f>
        <v>0</v>
      </c>
      <c r="F72" s="729">
        <f t="shared" si="1"/>
        <v>0</v>
      </c>
      <c r="G72" s="2331"/>
      <c r="H72" s="2332"/>
      <c r="I72" s="730"/>
      <c r="J72" s="730"/>
      <c r="K72" s="730"/>
      <c r="L72" s="730"/>
      <c r="M72" s="731">
        <f t="shared" si="2"/>
        <v>0</v>
      </c>
      <c r="N72" s="321"/>
      <c r="X72" s="312"/>
      <c r="Y72" s="312"/>
      <c r="Z72" s="312"/>
      <c r="AA72" s="313"/>
    </row>
    <row r="73" spans="1:27" s="314" customFormat="1" ht="18.75" customHeight="1">
      <c r="A73" s="724">
        <f t="shared" si="3"/>
        <v>0</v>
      </c>
      <c r="B73" s="725">
        <f t="shared" ref="B73:B136" si="6">SUM(C73:D73)</f>
        <v>0</v>
      </c>
      <c r="C73" s="726">
        <f>IF(($P$9-SUM($C$9:C72))&gt;0,$AA$9,0)</f>
        <v>0</v>
      </c>
      <c r="D73" s="727">
        <f>IF(($P$10-SUM($D$9:D72))&gt;0,$AA$10,0)</f>
        <v>0</v>
      </c>
      <c r="E73" s="728">
        <f>ROUND(((P$9-SUM(C$9:C72))*G$2/100)/12,0)+ROUND(((P$10-SUM(D$9:D72))*(G$2-P$15)/100)/12,0)</f>
        <v>0</v>
      </c>
      <c r="F73" s="729">
        <f t="shared" ref="F73:F128" si="7">B73+E73</f>
        <v>0</v>
      </c>
      <c r="G73" s="2331"/>
      <c r="H73" s="2332"/>
      <c r="I73" s="730"/>
      <c r="J73" s="730"/>
      <c r="K73" s="730"/>
      <c r="L73" s="730"/>
      <c r="M73" s="731">
        <f t="shared" ref="M73:M136" si="8">SUM(I73:L73)</f>
        <v>0</v>
      </c>
      <c r="N73" s="321"/>
      <c r="X73" s="312"/>
      <c r="Y73" s="312"/>
      <c r="Z73" s="312"/>
      <c r="AA73" s="313"/>
    </row>
    <row r="74" spans="1:27" s="314" customFormat="1" ht="18.75" customHeight="1">
      <c r="A74" s="724">
        <f t="shared" ref="A74:A137" si="9">IF(F74&gt;0,A73+1,0)</f>
        <v>0</v>
      </c>
      <c r="B74" s="725">
        <f t="shared" si="6"/>
        <v>0</v>
      </c>
      <c r="C74" s="726">
        <f>IF(($P$9-SUM($C$9:C73))&gt;0,$AA$9,0)</f>
        <v>0</v>
      </c>
      <c r="D74" s="727">
        <f>IF(($P$10-SUM($D$9:D73))&gt;0,$AA$10,0)</f>
        <v>0</v>
      </c>
      <c r="E74" s="728">
        <f>ROUND(((P$9-SUM(C$9:C73))*G$2/100)/12,0)+ROUND(((P$10-SUM(D$9:D73))*(G$2-P$15)/100)/12,0)</f>
        <v>0</v>
      </c>
      <c r="F74" s="729">
        <f t="shared" si="7"/>
        <v>0</v>
      </c>
      <c r="G74" s="2331"/>
      <c r="H74" s="2332"/>
      <c r="I74" s="730"/>
      <c r="J74" s="730"/>
      <c r="K74" s="730"/>
      <c r="L74" s="730"/>
      <c r="M74" s="731">
        <f t="shared" si="8"/>
        <v>0</v>
      </c>
      <c r="N74" s="321"/>
      <c r="X74" s="312"/>
      <c r="Y74" s="312"/>
      <c r="Z74" s="312"/>
      <c r="AA74" s="313"/>
    </row>
    <row r="75" spans="1:27" s="314" customFormat="1" ht="18.75" customHeight="1">
      <c r="A75" s="724">
        <f t="shared" si="9"/>
        <v>0</v>
      </c>
      <c r="B75" s="725">
        <f t="shared" si="6"/>
        <v>0</v>
      </c>
      <c r="C75" s="726">
        <f>IF(($P$9-SUM($C$9:C74))&gt;0,$AA$9,0)</f>
        <v>0</v>
      </c>
      <c r="D75" s="727">
        <f>IF(($P$10-SUM($D$9:D74))&gt;0,$AA$10,0)</f>
        <v>0</v>
      </c>
      <c r="E75" s="728">
        <f>ROUND(((P$9-SUM(C$9:C74))*G$2/100)/12,0)+ROUND(((P$10-SUM(D$9:D74))*(G$2-P$15)/100)/12,0)</f>
        <v>0</v>
      </c>
      <c r="F75" s="729">
        <f t="shared" si="7"/>
        <v>0</v>
      </c>
      <c r="G75" s="2331"/>
      <c r="H75" s="2332"/>
      <c r="I75" s="730"/>
      <c r="J75" s="730"/>
      <c r="K75" s="730"/>
      <c r="L75" s="730"/>
      <c r="M75" s="731">
        <f t="shared" si="8"/>
        <v>0</v>
      </c>
      <c r="N75" s="321"/>
      <c r="X75" s="312"/>
      <c r="Y75" s="312"/>
      <c r="Z75" s="312"/>
      <c r="AA75" s="313"/>
    </row>
    <row r="76" spans="1:27" s="314" customFormat="1" ht="18.75" customHeight="1">
      <c r="A76" s="724">
        <f t="shared" si="9"/>
        <v>0</v>
      </c>
      <c r="B76" s="725">
        <f t="shared" si="6"/>
        <v>0</v>
      </c>
      <c r="C76" s="726">
        <f>IF(($P$9-SUM($C$9:C75))&gt;0,$AA$9,0)</f>
        <v>0</v>
      </c>
      <c r="D76" s="727">
        <f>IF(($P$10-SUM($D$9:D75))&gt;0,$AA$10,0)</f>
        <v>0</v>
      </c>
      <c r="E76" s="728">
        <f>ROUND(((P$9-SUM(C$9:C75))*G$2/100)/12,0)+ROUND(((P$10-SUM(D$9:D75))*(G$2-P$15)/100)/12,0)</f>
        <v>0</v>
      </c>
      <c r="F76" s="729">
        <f t="shared" si="7"/>
        <v>0</v>
      </c>
      <c r="G76" s="2331"/>
      <c r="H76" s="2332"/>
      <c r="I76" s="730"/>
      <c r="J76" s="730"/>
      <c r="K76" s="730"/>
      <c r="L76" s="730"/>
      <c r="M76" s="731">
        <f t="shared" si="8"/>
        <v>0</v>
      </c>
      <c r="N76" s="321"/>
      <c r="X76" s="312"/>
      <c r="Y76" s="312"/>
      <c r="Z76" s="312"/>
      <c r="AA76" s="313"/>
    </row>
    <row r="77" spans="1:27" s="314" customFormat="1" ht="18.75" customHeight="1">
      <c r="A77" s="724">
        <f t="shared" si="9"/>
        <v>0</v>
      </c>
      <c r="B77" s="725">
        <f t="shared" si="6"/>
        <v>0</v>
      </c>
      <c r="C77" s="726">
        <f>IF(($P$9-SUM($C$9:C76))&gt;0,$AA$9,0)</f>
        <v>0</v>
      </c>
      <c r="D77" s="727">
        <f>IF(($P$10-SUM($D$9:D76))&gt;0,$AA$10,0)</f>
        <v>0</v>
      </c>
      <c r="E77" s="728">
        <f>ROUND(((P$9-SUM(C$9:C76))*G$2/100)/12,0)+ROUND(((P$10-SUM(D$9:D76))*(G$2-P$15)/100)/12,0)</f>
        <v>0</v>
      </c>
      <c r="F77" s="729">
        <f t="shared" si="7"/>
        <v>0</v>
      </c>
      <c r="G77" s="2331"/>
      <c r="H77" s="2332"/>
      <c r="I77" s="730"/>
      <c r="J77" s="730"/>
      <c r="K77" s="730"/>
      <c r="L77" s="730"/>
      <c r="M77" s="731">
        <f t="shared" si="8"/>
        <v>0</v>
      </c>
      <c r="N77" s="321"/>
      <c r="X77" s="312"/>
      <c r="Y77" s="312"/>
      <c r="Z77" s="312"/>
      <c r="AA77" s="313"/>
    </row>
    <row r="78" spans="1:27" s="314" customFormat="1" ht="18.75" customHeight="1">
      <c r="A78" s="724">
        <f t="shared" si="9"/>
        <v>0</v>
      </c>
      <c r="B78" s="725">
        <f t="shared" si="6"/>
        <v>0</v>
      </c>
      <c r="C78" s="726">
        <f>IF(($P$9-SUM($C$9:C77))&gt;0,$AA$9,0)</f>
        <v>0</v>
      </c>
      <c r="D78" s="727">
        <f>IF(($P$10-SUM($D$9:D77))&gt;0,$AA$10,0)</f>
        <v>0</v>
      </c>
      <c r="E78" s="728">
        <f>ROUND(((P$9-SUM(C$9:C77))*G$2/100)/12,0)+ROUND(((P$10-SUM(D$9:D77))*(G$2-P$15)/100)/12,0)</f>
        <v>0</v>
      </c>
      <c r="F78" s="729">
        <f t="shared" si="7"/>
        <v>0</v>
      </c>
      <c r="G78" s="737" t="s">
        <v>253</v>
      </c>
      <c r="H78" s="738">
        <f>SUM(F69:F80)</f>
        <v>0</v>
      </c>
      <c r="I78" s="730"/>
      <c r="J78" s="730"/>
      <c r="K78" s="730"/>
      <c r="L78" s="730"/>
      <c r="M78" s="731">
        <f t="shared" si="8"/>
        <v>0</v>
      </c>
      <c r="N78" s="321"/>
      <c r="X78" s="312"/>
      <c r="Y78" s="312"/>
      <c r="Z78" s="312"/>
      <c r="AA78" s="313"/>
    </row>
    <row r="79" spans="1:27" s="314" customFormat="1" ht="18.75" customHeight="1">
      <c r="A79" s="724">
        <f t="shared" si="9"/>
        <v>0</v>
      </c>
      <c r="B79" s="725">
        <f t="shared" si="6"/>
        <v>0</v>
      </c>
      <c r="C79" s="726">
        <f>IF(($P$9-SUM($C$9:C78))&gt;0,$AA$9,0)</f>
        <v>0</v>
      </c>
      <c r="D79" s="727">
        <f>IF(($P$10-SUM($D$9:D78))&gt;0,$AA$10,0)</f>
        <v>0</v>
      </c>
      <c r="E79" s="728">
        <f>ROUND(((P$9-SUM(C$9:C78))*G$2/100)/12,0)+ROUND(((P$10-SUM(D$9:D78))*(G$2-P$15)/100)/12,0)</f>
        <v>0</v>
      </c>
      <c r="F79" s="729">
        <f t="shared" si="7"/>
        <v>0</v>
      </c>
      <c r="G79" s="739" t="s">
        <v>274</v>
      </c>
      <c r="H79" s="740">
        <f>SUM(B69:B80)</f>
        <v>0</v>
      </c>
      <c r="I79" s="730"/>
      <c r="J79" s="730"/>
      <c r="K79" s="730"/>
      <c r="L79" s="730"/>
      <c r="M79" s="731">
        <f t="shared" si="8"/>
        <v>0</v>
      </c>
      <c r="N79" s="321"/>
      <c r="X79" s="312"/>
      <c r="Y79" s="312"/>
      <c r="Z79" s="312"/>
      <c r="AA79" s="313"/>
    </row>
    <row r="80" spans="1:27" s="314" customFormat="1" ht="18.75" customHeight="1">
      <c r="A80" s="742">
        <f t="shared" si="9"/>
        <v>0</v>
      </c>
      <c r="B80" s="743">
        <f t="shared" si="6"/>
        <v>0</v>
      </c>
      <c r="C80" s="744">
        <f>IF(($P$9-SUM($C$9:C79))&gt;0,$AA$9,0)</f>
        <v>0</v>
      </c>
      <c r="D80" s="745">
        <f>IF(($P$10-SUM($D$9:D79))&gt;0,$AA$10,0)</f>
        <v>0</v>
      </c>
      <c r="E80" s="746">
        <f>ROUND(((P$9-SUM(C$9:C79))*G$2/100)/12,0)+ROUND(((P$10-SUM(D$9:D79))*(G$2-P$15)/100)/12,0)</f>
        <v>0</v>
      </c>
      <c r="F80" s="747">
        <f t="shared" si="7"/>
        <v>0</v>
      </c>
      <c r="G80" s="748" t="s">
        <v>276</v>
      </c>
      <c r="H80" s="749">
        <f>SUM(E69:E80)</f>
        <v>0</v>
      </c>
      <c r="I80" s="750"/>
      <c r="J80" s="750"/>
      <c r="K80" s="750"/>
      <c r="L80" s="750"/>
      <c r="M80" s="751">
        <f t="shared" si="8"/>
        <v>0</v>
      </c>
      <c r="N80" s="321"/>
      <c r="X80" s="312"/>
      <c r="Y80" s="312"/>
      <c r="Z80" s="312"/>
      <c r="AA80" s="313"/>
    </row>
    <row r="81" spans="1:27" s="314" customFormat="1" ht="18.75" customHeight="1">
      <c r="A81" s="712">
        <f t="shared" si="9"/>
        <v>0</v>
      </c>
      <c r="B81" s="713">
        <f t="shared" si="6"/>
        <v>0</v>
      </c>
      <c r="C81" s="714">
        <f>IF(($P$9-SUM($C$9:C80))&gt;0,$AA$9,0)</f>
        <v>0</v>
      </c>
      <c r="D81" s="715">
        <f>IF(($P$10-SUM($D$9:D80))&gt;0,$AA$10,0)</f>
        <v>0</v>
      </c>
      <c r="E81" s="755">
        <f>ROUND(((P$9-SUM(C$9:C80))*G$2/100)/12,0)+ROUND(((P$10-SUM(D$9:D80))*(G$2-P$15)/100)/12,0)</f>
        <v>0</v>
      </c>
      <c r="F81" s="717">
        <f t="shared" si="7"/>
        <v>0</v>
      </c>
      <c r="G81" s="2329" t="s">
        <v>289</v>
      </c>
      <c r="H81" s="2330"/>
      <c r="I81" s="718"/>
      <c r="J81" s="718"/>
      <c r="K81" s="718"/>
      <c r="L81" s="718"/>
      <c r="M81" s="720">
        <f t="shared" si="8"/>
        <v>0</v>
      </c>
      <c r="N81" s="321"/>
      <c r="X81" s="312"/>
      <c r="Y81" s="312"/>
      <c r="Z81" s="312"/>
      <c r="AA81" s="313"/>
    </row>
    <row r="82" spans="1:27" s="314" customFormat="1" ht="18.75" customHeight="1">
      <c r="A82" s="724">
        <f t="shared" si="9"/>
        <v>0</v>
      </c>
      <c r="B82" s="725">
        <f t="shared" si="6"/>
        <v>0</v>
      </c>
      <c r="C82" s="726">
        <f>IF(($P$9-SUM($C$9:C81))&gt;0,$AA$9,0)</f>
        <v>0</v>
      </c>
      <c r="D82" s="727">
        <f>IF(($P$10-SUM($D$9:D81))&gt;0,$AA$10,0)</f>
        <v>0</v>
      </c>
      <c r="E82" s="728">
        <f>ROUND(((P$9-SUM(C$9:C81))*G$2/100)/12,0)+ROUND(((P$10-SUM(D$9:D81))*(G$2-P$15)/100)/12,0)</f>
        <v>0</v>
      </c>
      <c r="F82" s="729">
        <f t="shared" si="7"/>
        <v>0</v>
      </c>
      <c r="G82" s="2331"/>
      <c r="H82" s="2332"/>
      <c r="I82" s="730"/>
      <c r="J82" s="730"/>
      <c r="K82" s="730"/>
      <c r="L82" s="730"/>
      <c r="M82" s="731">
        <f t="shared" si="8"/>
        <v>0</v>
      </c>
      <c r="N82" s="321"/>
      <c r="X82" s="312"/>
      <c r="Y82" s="312"/>
      <c r="Z82" s="312"/>
      <c r="AA82" s="313"/>
    </row>
    <row r="83" spans="1:27" s="314" customFormat="1" ht="18.75" customHeight="1">
      <c r="A83" s="724">
        <f t="shared" si="9"/>
        <v>0</v>
      </c>
      <c r="B83" s="725">
        <f t="shared" si="6"/>
        <v>0</v>
      </c>
      <c r="C83" s="726">
        <f>IF(($P$9-SUM($C$9:C82))&gt;0,$AA$9,0)</f>
        <v>0</v>
      </c>
      <c r="D83" s="727">
        <f>IF(($P$10-SUM($D$9:D82))&gt;0,$AA$10,0)</f>
        <v>0</v>
      </c>
      <c r="E83" s="728">
        <f>ROUND(((P$9-SUM(C$9:C82))*G$2/100)/12,0)+ROUND(((P$10-SUM(D$9:D82))*(G$2-P$15)/100)/12,0)</f>
        <v>0</v>
      </c>
      <c r="F83" s="729">
        <f t="shared" si="7"/>
        <v>0</v>
      </c>
      <c r="G83" s="2331"/>
      <c r="H83" s="2332"/>
      <c r="I83" s="730"/>
      <c r="J83" s="730"/>
      <c r="K83" s="730"/>
      <c r="L83" s="730"/>
      <c r="M83" s="731">
        <f t="shared" si="8"/>
        <v>0</v>
      </c>
      <c r="N83" s="321"/>
      <c r="X83" s="312"/>
      <c r="Y83" s="312"/>
      <c r="Z83" s="312"/>
      <c r="AA83" s="313"/>
    </row>
    <row r="84" spans="1:27" s="314" customFormat="1" ht="18.75" customHeight="1">
      <c r="A84" s="724">
        <f t="shared" si="9"/>
        <v>0</v>
      </c>
      <c r="B84" s="725">
        <f t="shared" si="6"/>
        <v>0</v>
      </c>
      <c r="C84" s="726">
        <f>IF(($P$9-SUM($C$9:C83))&gt;0,$AA$9,0)</f>
        <v>0</v>
      </c>
      <c r="D84" s="727">
        <f>IF(($P$10-SUM($D$9:D83))&gt;0,$AA$10,0)</f>
        <v>0</v>
      </c>
      <c r="E84" s="728">
        <f>ROUND(((P$9-SUM(C$9:C83))*G$2/100)/12,0)+ROUND(((P$10-SUM(D$9:D83))*(G$2-P$15)/100)/12,0)</f>
        <v>0</v>
      </c>
      <c r="F84" s="729">
        <f t="shared" si="7"/>
        <v>0</v>
      </c>
      <c r="G84" s="2331"/>
      <c r="H84" s="2332"/>
      <c r="I84" s="730"/>
      <c r="J84" s="730"/>
      <c r="K84" s="730"/>
      <c r="L84" s="730"/>
      <c r="M84" s="731">
        <f t="shared" si="8"/>
        <v>0</v>
      </c>
      <c r="N84" s="321"/>
      <c r="X84" s="312"/>
      <c r="Y84" s="312"/>
      <c r="Z84" s="312"/>
      <c r="AA84" s="313"/>
    </row>
    <row r="85" spans="1:27" s="314" customFormat="1" ht="18.75" customHeight="1">
      <c r="A85" s="724">
        <f t="shared" si="9"/>
        <v>0</v>
      </c>
      <c r="B85" s="725">
        <f t="shared" si="6"/>
        <v>0</v>
      </c>
      <c r="C85" s="726">
        <f>IF(($P$9-SUM($C$9:C84))&gt;0,$AA$9,0)</f>
        <v>0</v>
      </c>
      <c r="D85" s="727">
        <f>IF(($P$10-SUM($D$9:D84))&gt;0,$AA$10,0)</f>
        <v>0</v>
      </c>
      <c r="E85" s="728">
        <f>ROUND(((P$9-SUM(C$9:C84))*G$2/100)/12,0)+ROUND(((P$10-SUM(D$9:D84))*(G$2-P$15)/100)/12,0)</f>
        <v>0</v>
      </c>
      <c r="F85" s="729">
        <f t="shared" si="7"/>
        <v>0</v>
      </c>
      <c r="G85" s="2331"/>
      <c r="H85" s="2332"/>
      <c r="I85" s="730"/>
      <c r="J85" s="730"/>
      <c r="K85" s="730"/>
      <c r="L85" s="730"/>
      <c r="M85" s="731">
        <f t="shared" si="8"/>
        <v>0</v>
      </c>
      <c r="N85" s="321"/>
      <c r="X85" s="312"/>
      <c r="Y85" s="312"/>
      <c r="Z85" s="312"/>
      <c r="AA85" s="313"/>
    </row>
    <row r="86" spans="1:27" s="314" customFormat="1" ht="18.75" customHeight="1">
      <c r="A86" s="724">
        <f t="shared" si="9"/>
        <v>0</v>
      </c>
      <c r="B86" s="725">
        <f t="shared" si="6"/>
        <v>0</v>
      </c>
      <c r="C86" s="726">
        <f>IF(($P$9-SUM($C$9:C85))&gt;0,$AA$9,0)</f>
        <v>0</v>
      </c>
      <c r="D86" s="727">
        <f>IF(($P$10-SUM($D$9:D85))&gt;0,$AA$10,0)</f>
        <v>0</v>
      </c>
      <c r="E86" s="728">
        <f>ROUND(((P$9-SUM(C$9:C85))*G$2/100)/12,0)+ROUND(((P$10-SUM(D$9:D85))*(G$2-P$15)/100)/12,0)</f>
        <v>0</v>
      </c>
      <c r="F86" s="729">
        <f t="shared" si="7"/>
        <v>0</v>
      </c>
      <c r="G86" s="2331"/>
      <c r="H86" s="2332"/>
      <c r="I86" s="730"/>
      <c r="J86" s="730"/>
      <c r="K86" s="730"/>
      <c r="L86" s="730"/>
      <c r="M86" s="731">
        <f t="shared" si="8"/>
        <v>0</v>
      </c>
      <c r="N86" s="321"/>
      <c r="X86" s="312"/>
      <c r="Y86" s="312"/>
      <c r="Z86" s="312"/>
      <c r="AA86" s="313"/>
    </row>
    <row r="87" spans="1:27" s="314" customFormat="1" ht="18.75" customHeight="1">
      <c r="A87" s="724">
        <f t="shared" si="9"/>
        <v>0</v>
      </c>
      <c r="B87" s="725">
        <f t="shared" si="6"/>
        <v>0</v>
      </c>
      <c r="C87" s="726">
        <f>IF(($P$9-SUM($C$9:C86))&gt;0,$AA$9,0)</f>
        <v>0</v>
      </c>
      <c r="D87" s="727">
        <f>IF(($P$10-SUM($D$9:D86))&gt;0,$AA$10,0)</f>
        <v>0</v>
      </c>
      <c r="E87" s="728">
        <f>ROUND(((P$9-SUM(C$9:C86))*G$2/100)/12,0)+ROUND(((P$10-SUM(D$9:D86))*(G$2-P$15)/100)/12,0)</f>
        <v>0</v>
      </c>
      <c r="F87" s="729">
        <f t="shared" si="7"/>
        <v>0</v>
      </c>
      <c r="G87" s="2331"/>
      <c r="H87" s="2332"/>
      <c r="I87" s="730"/>
      <c r="J87" s="730"/>
      <c r="K87" s="730"/>
      <c r="L87" s="730"/>
      <c r="M87" s="731">
        <f t="shared" si="8"/>
        <v>0</v>
      </c>
      <c r="N87" s="321"/>
      <c r="X87" s="312"/>
      <c r="Y87" s="312"/>
      <c r="Z87" s="312"/>
      <c r="AA87" s="313"/>
    </row>
    <row r="88" spans="1:27" s="314" customFormat="1" ht="18.75" customHeight="1">
      <c r="A88" s="724">
        <f t="shared" si="9"/>
        <v>0</v>
      </c>
      <c r="B88" s="725">
        <f t="shared" si="6"/>
        <v>0</v>
      </c>
      <c r="C88" s="726">
        <f>IF(($P$9-SUM($C$9:C87))&gt;0,$AA$9,0)</f>
        <v>0</v>
      </c>
      <c r="D88" s="727">
        <f>IF(($P$10-SUM($D$9:D87))&gt;0,$AA$10,0)</f>
        <v>0</v>
      </c>
      <c r="E88" s="728">
        <f>ROUND(((P$9-SUM(C$9:C87))*G$2/100)/12,0)+ROUND(((P$10-SUM(D$9:D87))*(G$2-P$15)/100)/12,0)</f>
        <v>0</v>
      </c>
      <c r="F88" s="729">
        <f t="shared" si="7"/>
        <v>0</v>
      </c>
      <c r="G88" s="2331"/>
      <c r="H88" s="2332"/>
      <c r="I88" s="730"/>
      <c r="J88" s="730"/>
      <c r="K88" s="730"/>
      <c r="L88" s="730"/>
      <c r="M88" s="731">
        <f t="shared" si="8"/>
        <v>0</v>
      </c>
      <c r="N88" s="321"/>
      <c r="X88" s="312"/>
      <c r="Y88" s="312"/>
      <c r="Z88" s="312"/>
      <c r="AA88" s="313"/>
    </row>
    <row r="89" spans="1:27" s="314" customFormat="1" ht="18.75" customHeight="1">
      <c r="A89" s="724">
        <f t="shared" si="9"/>
        <v>0</v>
      </c>
      <c r="B89" s="725">
        <f t="shared" si="6"/>
        <v>0</v>
      </c>
      <c r="C89" s="726">
        <f>IF(($P$9-SUM($C$9:C88))&gt;0,$AA$9,0)</f>
        <v>0</v>
      </c>
      <c r="D89" s="727">
        <f>IF(($P$10-SUM($D$9:D88))&gt;0,$AA$10,0)</f>
        <v>0</v>
      </c>
      <c r="E89" s="728">
        <f>ROUND(((P$9-SUM(C$9:C88))*G$2/100)/12,0)+ROUND(((P$10-SUM(D$9:D88))*(G$2-P$15)/100)/12,0)</f>
        <v>0</v>
      </c>
      <c r="F89" s="729">
        <f t="shared" si="7"/>
        <v>0</v>
      </c>
      <c r="G89" s="2331"/>
      <c r="H89" s="2332"/>
      <c r="I89" s="730"/>
      <c r="J89" s="730"/>
      <c r="K89" s="730"/>
      <c r="L89" s="730"/>
      <c r="M89" s="731">
        <f t="shared" si="8"/>
        <v>0</v>
      </c>
      <c r="N89" s="321"/>
      <c r="X89" s="312"/>
      <c r="Y89" s="312"/>
      <c r="Z89" s="312"/>
      <c r="AA89" s="313"/>
    </row>
    <row r="90" spans="1:27" s="314" customFormat="1" ht="18.75" customHeight="1">
      <c r="A90" s="724">
        <f t="shared" si="9"/>
        <v>0</v>
      </c>
      <c r="B90" s="725">
        <f t="shared" si="6"/>
        <v>0</v>
      </c>
      <c r="C90" s="726">
        <f>IF(($P$9-SUM($C$9:C89))&gt;0,$AA$9,0)</f>
        <v>0</v>
      </c>
      <c r="D90" s="727">
        <f>IF(($P$10-SUM($D$9:D89))&gt;0,$AA$10,0)</f>
        <v>0</v>
      </c>
      <c r="E90" s="728">
        <f>ROUND(((P$9-SUM(C$9:C89))*G$2/100)/12,0)+ROUND(((P$10-SUM(D$9:D89))*(G$2-P$15)/100)/12,0)</f>
        <v>0</v>
      </c>
      <c r="F90" s="729">
        <f t="shared" si="7"/>
        <v>0</v>
      </c>
      <c r="G90" s="737" t="s">
        <v>253</v>
      </c>
      <c r="H90" s="738">
        <f>SUM(F81:F92)</f>
        <v>0</v>
      </c>
      <c r="I90" s="730"/>
      <c r="J90" s="730"/>
      <c r="K90" s="730"/>
      <c r="L90" s="730"/>
      <c r="M90" s="731">
        <f t="shared" si="8"/>
        <v>0</v>
      </c>
      <c r="N90" s="321"/>
      <c r="X90" s="312"/>
      <c r="Y90" s="312"/>
      <c r="Z90" s="312"/>
      <c r="AA90" s="313"/>
    </row>
    <row r="91" spans="1:27" s="314" customFormat="1" ht="18.75" customHeight="1">
      <c r="A91" s="724">
        <f t="shared" si="9"/>
        <v>0</v>
      </c>
      <c r="B91" s="725">
        <f t="shared" si="6"/>
        <v>0</v>
      </c>
      <c r="C91" s="726">
        <f>IF(($P$9-SUM($C$9:C90))&gt;0,$AA$9,0)</f>
        <v>0</v>
      </c>
      <c r="D91" s="727">
        <f>IF(($P$10-SUM($D$9:D90))&gt;0,$AA$10,0)</f>
        <v>0</v>
      </c>
      <c r="E91" s="728">
        <f>ROUND(((P$9-SUM(C$9:C90))*G$2/100)/12,0)+ROUND(((P$10-SUM(D$9:D90))*(G$2-P$15)/100)/12,0)</f>
        <v>0</v>
      </c>
      <c r="F91" s="729">
        <f t="shared" si="7"/>
        <v>0</v>
      </c>
      <c r="G91" s="739" t="s">
        <v>274</v>
      </c>
      <c r="H91" s="740">
        <f>SUM(B81:B92)</f>
        <v>0</v>
      </c>
      <c r="I91" s="730"/>
      <c r="J91" s="730"/>
      <c r="K91" s="730"/>
      <c r="L91" s="730"/>
      <c r="M91" s="731">
        <f t="shared" si="8"/>
        <v>0</v>
      </c>
      <c r="N91" s="321"/>
      <c r="X91" s="312"/>
      <c r="Y91" s="312"/>
      <c r="Z91" s="312"/>
      <c r="AA91" s="313"/>
    </row>
    <row r="92" spans="1:27" s="314" customFormat="1" ht="18.75" customHeight="1">
      <c r="A92" s="742">
        <f t="shared" si="9"/>
        <v>0</v>
      </c>
      <c r="B92" s="743">
        <f t="shared" si="6"/>
        <v>0</v>
      </c>
      <c r="C92" s="744">
        <f>IF(($P$9-SUM($C$9:C91))&gt;0,$AA$9,0)</f>
        <v>0</v>
      </c>
      <c r="D92" s="745">
        <f>IF(($P$10-SUM($D$9:D91))&gt;0,$AA$10,0)</f>
        <v>0</v>
      </c>
      <c r="E92" s="746">
        <f>ROUND(((P$9-SUM(C$9:C91))*G$2/100)/12,0)+ROUND(((P$10-SUM(D$9:D91))*(G$2-P$15)/100)/12,0)</f>
        <v>0</v>
      </c>
      <c r="F92" s="747">
        <f t="shared" si="7"/>
        <v>0</v>
      </c>
      <c r="G92" s="748" t="s">
        <v>276</v>
      </c>
      <c r="H92" s="749">
        <f>SUM(E81:E92)</f>
        <v>0</v>
      </c>
      <c r="I92" s="750"/>
      <c r="J92" s="750"/>
      <c r="K92" s="750"/>
      <c r="L92" s="750"/>
      <c r="M92" s="751">
        <f t="shared" si="8"/>
        <v>0</v>
      </c>
      <c r="N92" s="321"/>
      <c r="X92" s="312"/>
      <c r="Y92" s="312"/>
      <c r="Z92" s="312"/>
      <c r="AA92" s="313"/>
    </row>
    <row r="93" spans="1:27" s="314" customFormat="1" ht="18.75" customHeight="1">
      <c r="A93" s="712">
        <f t="shared" si="9"/>
        <v>0</v>
      </c>
      <c r="B93" s="713">
        <f t="shared" si="6"/>
        <v>0</v>
      </c>
      <c r="C93" s="714">
        <f>IF(($P$9-SUM($C$9:C92))&gt;0,$AA$9,0)</f>
        <v>0</v>
      </c>
      <c r="D93" s="715">
        <f>IF(($P$10-SUM($D$9:D92))&gt;0,$AA$10,0)</f>
        <v>0</v>
      </c>
      <c r="E93" s="755">
        <f>ROUND(((P$9-SUM(C$9:C92))*G$2/100)/12,0)+ROUND(((P$10-SUM(D$9:D92))*(G$2-P$15)/100)/12,0)</f>
        <v>0</v>
      </c>
      <c r="F93" s="717">
        <f t="shared" si="7"/>
        <v>0</v>
      </c>
      <c r="G93" s="2329" t="s">
        <v>290</v>
      </c>
      <c r="H93" s="2330"/>
      <c r="I93" s="718"/>
      <c r="J93" s="718"/>
      <c r="K93" s="718"/>
      <c r="L93" s="718"/>
      <c r="M93" s="720">
        <f t="shared" si="8"/>
        <v>0</v>
      </c>
      <c r="N93" s="321"/>
      <c r="X93" s="312"/>
      <c r="Y93" s="312"/>
      <c r="Z93" s="312"/>
      <c r="AA93" s="313"/>
    </row>
    <row r="94" spans="1:27" s="314" customFormat="1" ht="18.75" customHeight="1">
      <c r="A94" s="724">
        <f t="shared" si="9"/>
        <v>0</v>
      </c>
      <c r="B94" s="725">
        <f t="shared" si="6"/>
        <v>0</v>
      </c>
      <c r="C94" s="726">
        <f>IF(($P$9-SUM($C$9:C93))&gt;0,$AA$9,0)</f>
        <v>0</v>
      </c>
      <c r="D94" s="727">
        <f>IF(($P$10-SUM($D$9:D93))&gt;0,$AA$10,0)</f>
        <v>0</v>
      </c>
      <c r="E94" s="728">
        <f>ROUND(((P$9-SUM(C$9:C93))*G$2/100)/12,0)+ROUND(((P$10-SUM(D$9:D93))*(G$2-P$15)/100)/12,0)</f>
        <v>0</v>
      </c>
      <c r="F94" s="729">
        <f t="shared" si="7"/>
        <v>0</v>
      </c>
      <c r="G94" s="2331"/>
      <c r="H94" s="2332"/>
      <c r="I94" s="730"/>
      <c r="J94" s="730"/>
      <c r="K94" s="730"/>
      <c r="L94" s="730"/>
      <c r="M94" s="731">
        <f t="shared" si="8"/>
        <v>0</v>
      </c>
      <c r="N94" s="321"/>
      <c r="X94" s="312"/>
      <c r="Y94" s="312"/>
      <c r="Z94" s="312"/>
      <c r="AA94" s="313"/>
    </row>
    <row r="95" spans="1:27" s="314" customFormat="1" ht="18.75" customHeight="1">
      <c r="A95" s="724">
        <f t="shared" si="9"/>
        <v>0</v>
      </c>
      <c r="B95" s="725">
        <f t="shared" si="6"/>
        <v>0</v>
      </c>
      <c r="C95" s="726">
        <f>IF(($P$9-SUM($C$9:C94))&gt;0,$AA$9,0)</f>
        <v>0</v>
      </c>
      <c r="D95" s="727">
        <f>IF(($P$10-SUM($D$9:D94))&gt;0,$AA$10,0)</f>
        <v>0</v>
      </c>
      <c r="E95" s="728">
        <f>ROUND(((P$9-SUM(C$9:C94))*G$2/100)/12,0)+ROUND(((P$10-SUM(D$9:D94))*(G$2-P$15)/100)/12,0)</f>
        <v>0</v>
      </c>
      <c r="F95" s="729">
        <f t="shared" si="7"/>
        <v>0</v>
      </c>
      <c r="G95" s="2331"/>
      <c r="H95" s="2332"/>
      <c r="I95" s="730"/>
      <c r="J95" s="730"/>
      <c r="K95" s="730"/>
      <c r="L95" s="730"/>
      <c r="M95" s="731">
        <f t="shared" si="8"/>
        <v>0</v>
      </c>
      <c r="N95" s="321"/>
      <c r="X95" s="312"/>
      <c r="Y95" s="312"/>
      <c r="Z95" s="312"/>
      <c r="AA95" s="313"/>
    </row>
    <row r="96" spans="1:27" s="314" customFormat="1" ht="18.75" customHeight="1">
      <c r="A96" s="724">
        <f t="shared" si="9"/>
        <v>0</v>
      </c>
      <c r="B96" s="725">
        <f t="shared" si="6"/>
        <v>0</v>
      </c>
      <c r="C96" s="726">
        <f>IF(($P$9-SUM($C$9:C95))&gt;0,$AA$9,0)</f>
        <v>0</v>
      </c>
      <c r="D96" s="727">
        <f>IF(($P$10-SUM($D$9:D95))&gt;0,$AA$10,0)</f>
        <v>0</v>
      </c>
      <c r="E96" s="728">
        <f>ROUND(((P$9-SUM(C$9:C95))*G$2/100)/12,0)+ROUND(((P$10-SUM(D$9:D95))*(G$2-P$15)/100)/12,0)</f>
        <v>0</v>
      </c>
      <c r="F96" s="729">
        <f t="shared" si="7"/>
        <v>0</v>
      </c>
      <c r="G96" s="2331"/>
      <c r="H96" s="2332"/>
      <c r="I96" s="730"/>
      <c r="J96" s="730"/>
      <c r="K96" s="730"/>
      <c r="L96" s="730"/>
      <c r="M96" s="731">
        <f t="shared" si="8"/>
        <v>0</v>
      </c>
      <c r="N96" s="321"/>
      <c r="X96" s="312"/>
      <c r="Y96" s="312"/>
      <c r="Z96" s="312"/>
      <c r="AA96" s="313"/>
    </row>
    <row r="97" spans="1:27" s="314" customFormat="1" ht="18.75" customHeight="1">
      <c r="A97" s="724">
        <f t="shared" si="9"/>
        <v>0</v>
      </c>
      <c r="B97" s="725">
        <f t="shared" si="6"/>
        <v>0</v>
      </c>
      <c r="C97" s="726">
        <f>IF(($P$9-SUM($C$9:C96))&gt;0,$AA$9,0)</f>
        <v>0</v>
      </c>
      <c r="D97" s="727">
        <f>IF(($P$10-SUM($D$9:D96))&gt;0,$AA$10,0)</f>
        <v>0</v>
      </c>
      <c r="E97" s="728">
        <f>ROUND(((P$9-SUM(C$9:C96))*G$2/100)/12,0)+ROUND(((P$10-SUM(D$9:D96))*(G$2-P$15)/100)/12,0)</f>
        <v>0</v>
      </c>
      <c r="F97" s="729">
        <f t="shared" si="7"/>
        <v>0</v>
      </c>
      <c r="G97" s="2331"/>
      <c r="H97" s="2332"/>
      <c r="I97" s="730"/>
      <c r="J97" s="730"/>
      <c r="K97" s="730"/>
      <c r="L97" s="730"/>
      <c r="M97" s="731">
        <f t="shared" si="8"/>
        <v>0</v>
      </c>
      <c r="N97" s="321"/>
      <c r="X97" s="312"/>
      <c r="Y97" s="312"/>
      <c r="Z97" s="312"/>
      <c r="AA97" s="313"/>
    </row>
    <row r="98" spans="1:27" s="314" customFormat="1" ht="18.75" customHeight="1">
      <c r="A98" s="724">
        <f t="shared" si="9"/>
        <v>0</v>
      </c>
      <c r="B98" s="725">
        <f t="shared" si="6"/>
        <v>0</v>
      </c>
      <c r="C98" s="726">
        <f>IF(($P$9-SUM($C$9:C97))&gt;0,$AA$9,0)</f>
        <v>0</v>
      </c>
      <c r="D98" s="727">
        <f>IF(($P$10-SUM($D$9:D97))&gt;0,$AA$10,0)</f>
        <v>0</v>
      </c>
      <c r="E98" s="728">
        <f>ROUND(((P$9-SUM(C$9:C97))*G$2/100)/12,0)+ROUND(((P$10-SUM(D$9:D97))*(G$2-P$15)/100)/12,0)</f>
        <v>0</v>
      </c>
      <c r="F98" s="729">
        <f t="shared" si="7"/>
        <v>0</v>
      </c>
      <c r="G98" s="2331"/>
      <c r="H98" s="2332"/>
      <c r="I98" s="730"/>
      <c r="J98" s="730"/>
      <c r="K98" s="730"/>
      <c r="L98" s="730"/>
      <c r="M98" s="731">
        <f t="shared" si="8"/>
        <v>0</v>
      </c>
      <c r="N98" s="321"/>
      <c r="X98" s="312"/>
      <c r="Y98" s="312"/>
      <c r="Z98" s="312"/>
      <c r="AA98" s="313"/>
    </row>
    <row r="99" spans="1:27" s="314" customFormat="1" ht="18.75" customHeight="1">
      <c r="A99" s="724">
        <f t="shared" si="9"/>
        <v>0</v>
      </c>
      <c r="B99" s="725">
        <f t="shared" si="6"/>
        <v>0</v>
      </c>
      <c r="C99" s="726">
        <f>IF(($P$9-SUM($C$9:C98))&gt;0,$AA$9,0)</f>
        <v>0</v>
      </c>
      <c r="D99" s="727">
        <f>IF(($P$10-SUM($D$9:D98))&gt;0,$AA$10,0)</f>
        <v>0</v>
      </c>
      <c r="E99" s="728">
        <f>ROUND(((P$9-SUM(C$9:C98))*G$2/100)/12,0)+ROUND(((P$10-SUM(D$9:D98))*(G$2-P$15)/100)/12,0)</f>
        <v>0</v>
      </c>
      <c r="F99" s="729">
        <f t="shared" si="7"/>
        <v>0</v>
      </c>
      <c r="G99" s="2331"/>
      <c r="H99" s="2332"/>
      <c r="I99" s="730"/>
      <c r="J99" s="730"/>
      <c r="K99" s="730"/>
      <c r="L99" s="730"/>
      <c r="M99" s="731">
        <f t="shared" si="8"/>
        <v>0</v>
      </c>
      <c r="N99" s="321"/>
      <c r="X99" s="312"/>
      <c r="Y99" s="312"/>
      <c r="Z99" s="312"/>
      <c r="AA99" s="313"/>
    </row>
    <row r="100" spans="1:27" s="314" customFormat="1" ht="18.75" customHeight="1">
      <c r="A100" s="724">
        <f t="shared" si="9"/>
        <v>0</v>
      </c>
      <c r="B100" s="725">
        <f t="shared" si="6"/>
        <v>0</v>
      </c>
      <c r="C100" s="726">
        <f>IF(($P$9-SUM($C$9:C99))&gt;0,$AA$9,0)</f>
        <v>0</v>
      </c>
      <c r="D100" s="727">
        <f>IF(($P$10-SUM($D$9:D99))&gt;0,$AA$10,0)</f>
        <v>0</v>
      </c>
      <c r="E100" s="728">
        <f>ROUND(((P$9-SUM(C$9:C99))*G$2/100)/12,0)+ROUND(((P$10-SUM(D$9:D99))*(G$2-P$15)/100)/12,0)</f>
        <v>0</v>
      </c>
      <c r="F100" s="729">
        <f t="shared" si="7"/>
        <v>0</v>
      </c>
      <c r="G100" s="2331"/>
      <c r="H100" s="2332"/>
      <c r="I100" s="730"/>
      <c r="J100" s="730"/>
      <c r="K100" s="730"/>
      <c r="L100" s="730"/>
      <c r="M100" s="731">
        <f t="shared" si="8"/>
        <v>0</v>
      </c>
      <c r="N100" s="321"/>
      <c r="X100" s="312"/>
      <c r="Y100" s="312"/>
      <c r="Z100" s="312"/>
      <c r="AA100" s="313"/>
    </row>
    <row r="101" spans="1:27" s="314" customFormat="1" ht="18.75" customHeight="1">
      <c r="A101" s="724">
        <f t="shared" si="9"/>
        <v>0</v>
      </c>
      <c r="B101" s="725">
        <f t="shared" si="6"/>
        <v>0</v>
      </c>
      <c r="C101" s="726">
        <f>IF(($P$9-SUM($C$9:C100))&gt;0,$AA$9,0)</f>
        <v>0</v>
      </c>
      <c r="D101" s="727">
        <f>IF(($P$10-SUM($D$9:D100))&gt;0,$AA$10,0)</f>
        <v>0</v>
      </c>
      <c r="E101" s="728">
        <f>ROUND(((P$9-SUM(C$9:C100))*G$2/100)/12,0)+ROUND(((P$10-SUM(D$9:D100))*(G$2-P$15)/100)/12,0)</f>
        <v>0</v>
      </c>
      <c r="F101" s="729">
        <f t="shared" si="7"/>
        <v>0</v>
      </c>
      <c r="G101" s="2331"/>
      <c r="H101" s="2332"/>
      <c r="I101" s="730"/>
      <c r="J101" s="730"/>
      <c r="K101" s="730"/>
      <c r="L101" s="730"/>
      <c r="M101" s="731">
        <f t="shared" si="8"/>
        <v>0</v>
      </c>
      <c r="N101" s="321"/>
      <c r="X101" s="312"/>
      <c r="Y101" s="312"/>
      <c r="Z101" s="312"/>
      <c r="AA101" s="313"/>
    </row>
    <row r="102" spans="1:27" s="314" customFormat="1" ht="18.75" customHeight="1">
      <c r="A102" s="724">
        <f t="shared" si="9"/>
        <v>0</v>
      </c>
      <c r="B102" s="725">
        <f t="shared" si="6"/>
        <v>0</v>
      </c>
      <c r="C102" s="726">
        <f>IF(($P$9-SUM($C$9:C101))&gt;0,$AA$9,0)</f>
        <v>0</v>
      </c>
      <c r="D102" s="727">
        <f>IF(($P$10-SUM($D$9:D101))&gt;0,$AA$10,0)</f>
        <v>0</v>
      </c>
      <c r="E102" s="728">
        <f>ROUND(((P$9-SUM(C$9:C101))*G$2/100)/12,0)+ROUND(((P$10-SUM(D$9:D101))*(G$2-P$15)/100)/12,0)</f>
        <v>0</v>
      </c>
      <c r="F102" s="729">
        <f t="shared" si="7"/>
        <v>0</v>
      </c>
      <c r="G102" s="737" t="s">
        <v>253</v>
      </c>
      <c r="H102" s="738">
        <f>SUM(F93:F104)</f>
        <v>0</v>
      </c>
      <c r="I102" s="730"/>
      <c r="J102" s="730"/>
      <c r="K102" s="730"/>
      <c r="L102" s="730"/>
      <c r="M102" s="731">
        <f t="shared" si="8"/>
        <v>0</v>
      </c>
      <c r="N102" s="321"/>
      <c r="X102" s="312"/>
      <c r="Y102" s="312"/>
      <c r="Z102" s="312"/>
      <c r="AA102" s="313"/>
    </row>
    <row r="103" spans="1:27" s="314" customFormat="1" ht="18.75" customHeight="1">
      <c r="A103" s="724">
        <f t="shared" si="9"/>
        <v>0</v>
      </c>
      <c r="B103" s="725">
        <f t="shared" si="6"/>
        <v>0</v>
      </c>
      <c r="C103" s="726">
        <f>IF(($P$9-SUM($C$9:C102))&gt;0,$AA$9,0)</f>
        <v>0</v>
      </c>
      <c r="D103" s="727">
        <f>IF(($P$10-SUM($D$9:D102))&gt;0,$AA$10,0)</f>
        <v>0</v>
      </c>
      <c r="E103" s="728">
        <f>ROUND(((P$9-SUM(C$9:C102))*G$2/100)/12,0)+ROUND(((P$10-SUM(D$9:D102))*(G$2-P$15)/100)/12,0)</f>
        <v>0</v>
      </c>
      <c r="F103" s="729">
        <f t="shared" si="7"/>
        <v>0</v>
      </c>
      <c r="G103" s="739" t="s">
        <v>274</v>
      </c>
      <c r="H103" s="740">
        <f>SUM(B93:B104)</f>
        <v>0</v>
      </c>
      <c r="I103" s="730"/>
      <c r="J103" s="730"/>
      <c r="K103" s="730"/>
      <c r="L103" s="730"/>
      <c r="M103" s="731">
        <f t="shared" si="8"/>
        <v>0</v>
      </c>
      <c r="N103" s="321"/>
      <c r="X103" s="312"/>
      <c r="Y103" s="312"/>
      <c r="Z103" s="312"/>
      <c r="AA103" s="313"/>
    </row>
    <row r="104" spans="1:27" s="314" customFormat="1" ht="18.75" customHeight="1">
      <c r="A104" s="742">
        <f t="shared" si="9"/>
        <v>0</v>
      </c>
      <c r="B104" s="743">
        <f t="shared" si="6"/>
        <v>0</v>
      </c>
      <c r="C104" s="744">
        <f>IF(($P$9-SUM($C$9:C103))&gt;0,$AA$9,0)</f>
        <v>0</v>
      </c>
      <c r="D104" s="745">
        <f>IF(($P$10-SUM($D$9:D103))&gt;0,$AA$10,0)</f>
        <v>0</v>
      </c>
      <c r="E104" s="746">
        <f>ROUND(((P$9-SUM(C$9:C103))*G$2/100)/12,0)+ROUND(((P$10-SUM(D$9:D103))*(G$2-P$15)/100)/12,0)</f>
        <v>0</v>
      </c>
      <c r="F104" s="747">
        <f t="shared" si="7"/>
        <v>0</v>
      </c>
      <c r="G104" s="748" t="s">
        <v>276</v>
      </c>
      <c r="H104" s="749">
        <f>SUM(E93:E104)</f>
        <v>0</v>
      </c>
      <c r="I104" s="750"/>
      <c r="J104" s="750"/>
      <c r="K104" s="750"/>
      <c r="L104" s="750"/>
      <c r="M104" s="751">
        <f t="shared" si="8"/>
        <v>0</v>
      </c>
      <c r="N104" s="321"/>
      <c r="X104" s="312"/>
      <c r="Y104" s="312"/>
      <c r="Z104" s="312"/>
      <c r="AA104" s="313"/>
    </row>
    <row r="105" spans="1:27" s="314" customFormat="1" ht="18.75" customHeight="1">
      <c r="A105" s="712">
        <f t="shared" si="9"/>
        <v>0</v>
      </c>
      <c r="B105" s="713">
        <f t="shared" si="6"/>
        <v>0</v>
      </c>
      <c r="C105" s="714">
        <f>IF(($P$9-SUM($C$9:C104))&gt;0,$AA$9,0)</f>
        <v>0</v>
      </c>
      <c r="D105" s="715">
        <f>IF(($P$10-SUM($D$9:D104))&gt;0,$AA$10,0)</f>
        <v>0</v>
      </c>
      <c r="E105" s="755">
        <f>ROUND(((P$9-SUM(C$9:C104))*G$2/100)/12,0)+ROUND(((P$10-SUM(D$9:D104))*(G$2-P$15)/100)/12,0)</f>
        <v>0</v>
      </c>
      <c r="F105" s="717">
        <f t="shared" si="7"/>
        <v>0</v>
      </c>
      <c r="G105" s="2329" t="s">
        <v>291</v>
      </c>
      <c r="H105" s="2330"/>
      <c r="I105" s="718"/>
      <c r="J105" s="718"/>
      <c r="K105" s="718"/>
      <c r="L105" s="718"/>
      <c r="M105" s="720">
        <f t="shared" si="8"/>
        <v>0</v>
      </c>
      <c r="N105" s="321"/>
      <c r="X105" s="312"/>
      <c r="Y105" s="312"/>
      <c r="Z105" s="312"/>
      <c r="AA105" s="313"/>
    </row>
    <row r="106" spans="1:27" s="314" customFormat="1" ht="18.75" customHeight="1">
      <c r="A106" s="724">
        <f t="shared" si="9"/>
        <v>0</v>
      </c>
      <c r="B106" s="725">
        <f t="shared" si="6"/>
        <v>0</v>
      </c>
      <c r="C106" s="726">
        <f>IF(($P$9-SUM($C$9:C105))&gt;0,$AA$9,0)</f>
        <v>0</v>
      </c>
      <c r="D106" s="727">
        <f>IF(($P$10-SUM($D$9:D105))&gt;0,$AA$10,0)</f>
        <v>0</v>
      </c>
      <c r="E106" s="728">
        <f>ROUND(((P$9-SUM(C$9:C105))*G$2/100)/12,0)+ROUND(((P$10-SUM(D$9:D105))*(G$2-P$15)/100)/12,0)</f>
        <v>0</v>
      </c>
      <c r="F106" s="729">
        <f t="shared" si="7"/>
        <v>0</v>
      </c>
      <c r="G106" s="2331"/>
      <c r="H106" s="2332"/>
      <c r="I106" s="730"/>
      <c r="J106" s="730"/>
      <c r="K106" s="730"/>
      <c r="L106" s="730"/>
      <c r="M106" s="731">
        <f t="shared" si="8"/>
        <v>0</v>
      </c>
      <c r="N106" s="321"/>
      <c r="X106" s="312"/>
      <c r="Y106" s="312"/>
      <c r="Z106" s="312"/>
      <c r="AA106" s="313"/>
    </row>
    <row r="107" spans="1:27" s="314" customFormat="1" ht="18.75" customHeight="1">
      <c r="A107" s="724">
        <f t="shared" si="9"/>
        <v>0</v>
      </c>
      <c r="B107" s="725">
        <f t="shared" si="6"/>
        <v>0</v>
      </c>
      <c r="C107" s="726">
        <f>IF(($P$9-SUM($C$9:C106))&gt;0,$AA$9,0)</f>
        <v>0</v>
      </c>
      <c r="D107" s="727">
        <f>IF(($P$10-SUM($D$9:D106))&gt;0,$AA$10,0)</f>
        <v>0</v>
      </c>
      <c r="E107" s="728">
        <f>ROUND(((P$9-SUM(C$9:C106))*G$2/100)/12,0)+ROUND(((P$10-SUM(D$9:D106))*(G$2-P$15)/100)/12,0)</f>
        <v>0</v>
      </c>
      <c r="F107" s="729">
        <f t="shared" si="7"/>
        <v>0</v>
      </c>
      <c r="G107" s="2331"/>
      <c r="H107" s="2332"/>
      <c r="I107" s="730"/>
      <c r="J107" s="730"/>
      <c r="K107" s="730"/>
      <c r="L107" s="730"/>
      <c r="M107" s="731">
        <f t="shared" si="8"/>
        <v>0</v>
      </c>
      <c r="N107" s="321"/>
      <c r="X107" s="312"/>
      <c r="Y107" s="312"/>
      <c r="Z107" s="312"/>
      <c r="AA107" s="313"/>
    </row>
    <row r="108" spans="1:27" s="314" customFormat="1" ht="18.75" customHeight="1">
      <c r="A108" s="724">
        <f t="shared" si="9"/>
        <v>0</v>
      </c>
      <c r="B108" s="725">
        <f t="shared" si="6"/>
        <v>0</v>
      </c>
      <c r="C108" s="726">
        <f>IF(($P$9-SUM($C$9:C107))&gt;0,$AA$9,0)</f>
        <v>0</v>
      </c>
      <c r="D108" s="727">
        <f>IF(($P$10-SUM($D$9:D107))&gt;0,$AA$10,0)</f>
        <v>0</v>
      </c>
      <c r="E108" s="728">
        <f>ROUND(((P$9-SUM(C$9:C107))*G$2/100)/12,0)+ROUND(((P$10-SUM(D$9:D107))*(G$2-P$15)/100)/12,0)</f>
        <v>0</v>
      </c>
      <c r="F108" s="729">
        <f t="shared" si="7"/>
        <v>0</v>
      </c>
      <c r="G108" s="2331"/>
      <c r="H108" s="2332"/>
      <c r="I108" s="730"/>
      <c r="J108" s="730"/>
      <c r="K108" s="730"/>
      <c r="L108" s="730"/>
      <c r="M108" s="731">
        <f t="shared" si="8"/>
        <v>0</v>
      </c>
      <c r="N108" s="321"/>
      <c r="X108" s="312"/>
      <c r="Y108" s="312"/>
      <c r="Z108" s="312"/>
      <c r="AA108" s="313"/>
    </row>
    <row r="109" spans="1:27" s="314" customFormat="1" ht="18.75" customHeight="1">
      <c r="A109" s="724">
        <f t="shared" si="9"/>
        <v>0</v>
      </c>
      <c r="B109" s="725">
        <f t="shared" si="6"/>
        <v>0</v>
      </c>
      <c r="C109" s="726">
        <f>IF(($P$9-SUM($C$9:C108))&gt;0,$AA$9,0)</f>
        <v>0</v>
      </c>
      <c r="D109" s="727">
        <f>IF(($P$10-SUM($D$9:D108))&gt;0,$AA$10,0)</f>
        <v>0</v>
      </c>
      <c r="E109" s="728">
        <f>ROUND(((P$9-SUM(C$9:C108))*G$2/100)/12,0)+ROUND(((P$10-SUM(D$9:D108))*(G$2-P$15)/100)/12,0)</f>
        <v>0</v>
      </c>
      <c r="F109" s="729">
        <f t="shared" si="7"/>
        <v>0</v>
      </c>
      <c r="G109" s="2331"/>
      <c r="H109" s="2332"/>
      <c r="I109" s="730"/>
      <c r="J109" s="730"/>
      <c r="K109" s="730"/>
      <c r="L109" s="730"/>
      <c r="M109" s="731">
        <f t="shared" si="8"/>
        <v>0</v>
      </c>
      <c r="N109" s="321"/>
      <c r="X109" s="312"/>
      <c r="Y109" s="312"/>
      <c r="Z109" s="312"/>
      <c r="AA109" s="313"/>
    </row>
    <row r="110" spans="1:27" s="314" customFormat="1" ht="18.75" customHeight="1">
      <c r="A110" s="724">
        <f t="shared" si="9"/>
        <v>0</v>
      </c>
      <c r="B110" s="725">
        <f t="shared" si="6"/>
        <v>0</v>
      </c>
      <c r="C110" s="726">
        <f>IF(($P$9-SUM($C$9:C109))&gt;0,$AA$9,0)</f>
        <v>0</v>
      </c>
      <c r="D110" s="727">
        <f>IF(($P$10-SUM($D$9:D109))&gt;0,$AA$10,0)</f>
        <v>0</v>
      </c>
      <c r="E110" s="728">
        <f>ROUND(((P$9-SUM(C$9:C109))*G$2/100)/12,0)+ROUND(((P$10-SUM(D$9:D109))*(G$2-P$15)/100)/12,0)</f>
        <v>0</v>
      </c>
      <c r="F110" s="729">
        <f t="shared" si="7"/>
        <v>0</v>
      </c>
      <c r="G110" s="2331"/>
      <c r="H110" s="2332"/>
      <c r="I110" s="730"/>
      <c r="J110" s="730"/>
      <c r="K110" s="730"/>
      <c r="L110" s="730"/>
      <c r="M110" s="731">
        <f t="shared" si="8"/>
        <v>0</v>
      </c>
      <c r="N110" s="321"/>
      <c r="X110" s="312"/>
      <c r="Y110" s="312"/>
      <c r="Z110" s="312"/>
      <c r="AA110" s="313"/>
    </row>
    <row r="111" spans="1:27" s="314" customFormat="1" ht="18.75" customHeight="1">
      <c r="A111" s="724">
        <f t="shared" si="9"/>
        <v>0</v>
      </c>
      <c r="B111" s="725">
        <f t="shared" si="6"/>
        <v>0</v>
      </c>
      <c r="C111" s="726">
        <f>IF(($P$9-SUM($C$9:C110))&gt;0,$AA$9,0)</f>
        <v>0</v>
      </c>
      <c r="D111" s="727">
        <f>IF(($P$10-SUM($D$9:D110))&gt;0,$AA$10,0)</f>
        <v>0</v>
      </c>
      <c r="E111" s="728">
        <f>ROUND(((P$9-SUM(C$9:C110))*G$2/100)/12,0)+ROUND(((P$10-SUM(D$9:D110))*(G$2-P$15)/100)/12,0)</f>
        <v>0</v>
      </c>
      <c r="F111" s="729">
        <f t="shared" si="7"/>
        <v>0</v>
      </c>
      <c r="G111" s="2331"/>
      <c r="H111" s="2332"/>
      <c r="I111" s="730"/>
      <c r="J111" s="730"/>
      <c r="K111" s="730"/>
      <c r="L111" s="730"/>
      <c r="M111" s="731">
        <f t="shared" si="8"/>
        <v>0</v>
      </c>
      <c r="N111" s="321"/>
      <c r="X111" s="312"/>
      <c r="Y111" s="312"/>
      <c r="Z111" s="312"/>
      <c r="AA111" s="313"/>
    </row>
    <row r="112" spans="1:27" s="314" customFormat="1" ht="18.75" customHeight="1">
      <c r="A112" s="724">
        <f t="shared" si="9"/>
        <v>0</v>
      </c>
      <c r="B112" s="725">
        <f t="shared" si="6"/>
        <v>0</v>
      </c>
      <c r="C112" s="726">
        <f>IF(($P$9-SUM($C$9:C111))&gt;0,$AA$9,0)</f>
        <v>0</v>
      </c>
      <c r="D112" s="727">
        <f>IF(($P$10-SUM($D$9:D111))&gt;0,$AA$10,0)</f>
        <v>0</v>
      </c>
      <c r="E112" s="728">
        <f>ROUND(((P$9-SUM(C$9:C111))*G$2/100)/12,0)+ROUND(((P$10-SUM(D$9:D111))*(G$2-P$15)/100)/12,0)</f>
        <v>0</v>
      </c>
      <c r="F112" s="729">
        <f t="shared" si="7"/>
        <v>0</v>
      </c>
      <c r="G112" s="2331"/>
      <c r="H112" s="2332"/>
      <c r="I112" s="730"/>
      <c r="J112" s="730"/>
      <c r="K112" s="730"/>
      <c r="L112" s="730"/>
      <c r="M112" s="731">
        <f t="shared" si="8"/>
        <v>0</v>
      </c>
      <c r="N112" s="321"/>
      <c r="X112" s="312"/>
      <c r="Y112" s="312"/>
      <c r="Z112" s="312"/>
      <c r="AA112" s="313"/>
    </row>
    <row r="113" spans="1:27" s="314" customFormat="1" ht="18.75" customHeight="1">
      <c r="A113" s="724">
        <f t="shared" si="9"/>
        <v>0</v>
      </c>
      <c r="B113" s="725">
        <f t="shared" si="6"/>
        <v>0</v>
      </c>
      <c r="C113" s="726">
        <f>IF(($P$9-SUM($C$9:C112))&gt;0,$AA$9,0)</f>
        <v>0</v>
      </c>
      <c r="D113" s="727">
        <f>IF(($P$10-SUM($D$9:D112))&gt;0,$AA$10,0)</f>
        <v>0</v>
      </c>
      <c r="E113" s="728">
        <f>ROUND(((P$9-SUM(C$9:C112))*G$2/100)/12,0)+ROUND(((P$10-SUM(D$9:D112))*(G$2-P$15)/100)/12,0)</f>
        <v>0</v>
      </c>
      <c r="F113" s="729">
        <f t="shared" si="7"/>
        <v>0</v>
      </c>
      <c r="G113" s="2331"/>
      <c r="H113" s="2332"/>
      <c r="I113" s="730"/>
      <c r="J113" s="730"/>
      <c r="K113" s="730"/>
      <c r="L113" s="730"/>
      <c r="M113" s="731">
        <f t="shared" si="8"/>
        <v>0</v>
      </c>
      <c r="N113" s="321"/>
      <c r="X113" s="312"/>
      <c r="Y113" s="312"/>
      <c r="Z113" s="312"/>
      <c r="AA113" s="313"/>
    </row>
    <row r="114" spans="1:27" s="314" customFormat="1" ht="18.75" customHeight="1">
      <c r="A114" s="724">
        <f t="shared" si="9"/>
        <v>0</v>
      </c>
      <c r="B114" s="725">
        <f t="shared" si="6"/>
        <v>0</v>
      </c>
      <c r="C114" s="726">
        <f>IF(($P$9-SUM($C$9:C113))&gt;0,$AA$9,0)</f>
        <v>0</v>
      </c>
      <c r="D114" s="727">
        <f>IF(($P$10-SUM($D$9:D113))&gt;0,$AA$10,0)</f>
        <v>0</v>
      </c>
      <c r="E114" s="728">
        <f>ROUND(((P$9-SUM(C$9:C113))*G$2/100)/12,0)+ROUND(((P$10-SUM(D$9:D113))*(G$2-P$15)/100)/12,0)</f>
        <v>0</v>
      </c>
      <c r="F114" s="729">
        <f t="shared" si="7"/>
        <v>0</v>
      </c>
      <c r="G114" s="737" t="s">
        <v>253</v>
      </c>
      <c r="H114" s="738">
        <f>SUM(F105:F116)</f>
        <v>0</v>
      </c>
      <c r="I114" s="730"/>
      <c r="J114" s="730"/>
      <c r="K114" s="730"/>
      <c r="L114" s="730"/>
      <c r="M114" s="731">
        <f t="shared" si="8"/>
        <v>0</v>
      </c>
      <c r="N114" s="321"/>
      <c r="X114" s="312"/>
      <c r="Y114" s="312"/>
      <c r="Z114" s="312"/>
      <c r="AA114" s="313"/>
    </row>
    <row r="115" spans="1:27" s="314" customFormat="1" ht="18.75" customHeight="1">
      <c r="A115" s="724">
        <f t="shared" si="9"/>
        <v>0</v>
      </c>
      <c r="B115" s="725">
        <f t="shared" si="6"/>
        <v>0</v>
      </c>
      <c r="C115" s="726">
        <f>IF(($P$9-SUM($C$9:C114))&gt;0,$AA$9,0)</f>
        <v>0</v>
      </c>
      <c r="D115" s="727">
        <f>IF(($P$10-SUM($D$9:D114))&gt;0,$AA$10,0)</f>
        <v>0</v>
      </c>
      <c r="E115" s="728">
        <f>ROUND(((P$9-SUM(C$9:C114))*G$2/100)/12,0)+ROUND(((P$10-SUM(D$9:D114))*(G$2-P$15)/100)/12,0)</f>
        <v>0</v>
      </c>
      <c r="F115" s="729">
        <f t="shared" si="7"/>
        <v>0</v>
      </c>
      <c r="G115" s="739" t="s">
        <v>274</v>
      </c>
      <c r="H115" s="740">
        <f>SUM(B105:B116)</f>
        <v>0</v>
      </c>
      <c r="I115" s="730"/>
      <c r="J115" s="730"/>
      <c r="K115" s="730"/>
      <c r="L115" s="730"/>
      <c r="M115" s="731">
        <f t="shared" si="8"/>
        <v>0</v>
      </c>
      <c r="N115" s="321"/>
      <c r="X115" s="312"/>
      <c r="Y115" s="312"/>
      <c r="Z115" s="312"/>
      <c r="AA115" s="313"/>
    </row>
    <row r="116" spans="1:27" s="314" customFormat="1" ht="18.75" customHeight="1">
      <c r="A116" s="742">
        <f t="shared" si="9"/>
        <v>0</v>
      </c>
      <c r="B116" s="743">
        <f t="shared" si="6"/>
        <v>0</v>
      </c>
      <c r="C116" s="744">
        <f>IF(($P$9-SUM($C$9:C115))&gt;0,$AA$9,0)</f>
        <v>0</v>
      </c>
      <c r="D116" s="745">
        <f>IF(($P$10-SUM($D$9:D115))&gt;0,$AA$10,0)</f>
        <v>0</v>
      </c>
      <c r="E116" s="746">
        <f>ROUND(((P$9-SUM(C$9:C115))*G$2/100)/12,0)+ROUND(((P$10-SUM(D$9:D115))*(G$2-P$15)/100)/12,0)</f>
        <v>0</v>
      </c>
      <c r="F116" s="747">
        <f t="shared" si="7"/>
        <v>0</v>
      </c>
      <c r="G116" s="748" t="s">
        <v>276</v>
      </c>
      <c r="H116" s="749">
        <f>SUM(E105:E116)</f>
        <v>0</v>
      </c>
      <c r="I116" s="750"/>
      <c r="J116" s="750"/>
      <c r="K116" s="750"/>
      <c r="L116" s="750"/>
      <c r="M116" s="751">
        <f t="shared" si="8"/>
        <v>0</v>
      </c>
      <c r="N116" s="321"/>
      <c r="X116" s="312"/>
      <c r="Y116" s="312"/>
      <c r="Z116" s="312"/>
      <c r="AA116" s="313"/>
    </row>
    <row r="117" spans="1:27" s="314" customFormat="1" ht="18.75" customHeight="1">
      <c r="A117" s="712">
        <f t="shared" si="9"/>
        <v>0</v>
      </c>
      <c r="B117" s="713">
        <f t="shared" si="6"/>
        <v>0</v>
      </c>
      <c r="C117" s="714">
        <f>IF(($P$9-SUM($C$9:C116))&gt;0,$AA$9,0)</f>
        <v>0</v>
      </c>
      <c r="D117" s="715">
        <f>IF(($P$10-SUM($D$9:D116))&gt;0,$AA$10,0)</f>
        <v>0</v>
      </c>
      <c r="E117" s="755">
        <f>ROUND(((P$9-SUM(C$9:C116))*G$2/100)/12,0)+ROUND(((P$10-SUM(D$9:D116))*(G$2-P$15)/100)/12,0)</f>
        <v>0</v>
      </c>
      <c r="F117" s="717">
        <f t="shared" si="7"/>
        <v>0</v>
      </c>
      <c r="G117" s="2329" t="s">
        <v>292</v>
      </c>
      <c r="H117" s="2330"/>
      <c r="I117" s="718"/>
      <c r="J117" s="718"/>
      <c r="K117" s="718"/>
      <c r="L117" s="718"/>
      <c r="M117" s="720">
        <f t="shared" si="8"/>
        <v>0</v>
      </c>
      <c r="N117" s="321"/>
      <c r="X117" s="312"/>
      <c r="Y117" s="312"/>
      <c r="Z117" s="312"/>
      <c r="AA117" s="313"/>
    </row>
    <row r="118" spans="1:27" s="314" customFormat="1" ht="18.75" customHeight="1">
      <c r="A118" s="724">
        <f t="shared" si="9"/>
        <v>0</v>
      </c>
      <c r="B118" s="725">
        <f t="shared" si="6"/>
        <v>0</v>
      </c>
      <c r="C118" s="726">
        <f>IF(($P$9-SUM($C$9:C117))&gt;0,$AA$9,0)</f>
        <v>0</v>
      </c>
      <c r="D118" s="727">
        <f>IF(($P$10-SUM($D$9:D117))&gt;0,$AA$10,0)</f>
        <v>0</v>
      </c>
      <c r="E118" s="728">
        <f>ROUND(((P$9-SUM(C$9:C117))*G$2/100)/12,0)+ROUND(((P$10-SUM(D$9:D117))*(G$2-P$15)/100)/12,0)</f>
        <v>0</v>
      </c>
      <c r="F118" s="729">
        <f t="shared" si="7"/>
        <v>0</v>
      </c>
      <c r="G118" s="2331"/>
      <c r="H118" s="2332"/>
      <c r="I118" s="730"/>
      <c r="J118" s="730"/>
      <c r="K118" s="730"/>
      <c r="L118" s="730"/>
      <c r="M118" s="731">
        <f t="shared" si="8"/>
        <v>0</v>
      </c>
      <c r="N118" s="321"/>
      <c r="X118" s="312"/>
      <c r="Y118" s="312"/>
      <c r="Z118" s="312"/>
      <c r="AA118" s="313"/>
    </row>
    <row r="119" spans="1:27" s="314" customFormat="1" ht="18.75" customHeight="1">
      <c r="A119" s="724">
        <f t="shared" si="9"/>
        <v>0</v>
      </c>
      <c r="B119" s="725">
        <f t="shared" si="6"/>
        <v>0</v>
      </c>
      <c r="C119" s="726">
        <f>IF(($P$9-SUM($C$9:C118))&gt;0,$AA$9,0)</f>
        <v>0</v>
      </c>
      <c r="D119" s="727">
        <f>IF(($P$10-SUM($D$9:D118))&gt;0,$AA$10,0)</f>
        <v>0</v>
      </c>
      <c r="E119" s="728">
        <f>ROUND(((P$9-SUM(C$9:C118))*G$2/100)/12,0)+ROUND(((P$10-SUM(D$9:D118))*(G$2-P$15)/100)/12,0)</f>
        <v>0</v>
      </c>
      <c r="F119" s="729">
        <f t="shared" si="7"/>
        <v>0</v>
      </c>
      <c r="G119" s="2331"/>
      <c r="H119" s="2332"/>
      <c r="I119" s="730"/>
      <c r="J119" s="730"/>
      <c r="K119" s="730"/>
      <c r="L119" s="730"/>
      <c r="M119" s="731">
        <f t="shared" si="8"/>
        <v>0</v>
      </c>
      <c r="N119" s="321"/>
      <c r="X119" s="312"/>
      <c r="Y119" s="312"/>
      <c r="Z119" s="312"/>
      <c r="AA119" s="313"/>
    </row>
    <row r="120" spans="1:27" s="314" customFormat="1" ht="18.75" customHeight="1">
      <c r="A120" s="724">
        <f t="shared" si="9"/>
        <v>0</v>
      </c>
      <c r="B120" s="725">
        <f t="shared" si="6"/>
        <v>0</v>
      </c>
      <c r="C120" s="726">
        <f>IF(($P$9-SUM($C$9:C119))&gt;0,$AA$9,0)</f>
        <v>0</v>
      </c>
      <c r="D120" s="727">
        <f>IF(($P$10-SUM($D$9:D119))&gt;0,$AA$10,0)</f>
        <v>0</v>
      </c>
      <c r="E120" s="728">
        <f>ROUND(((P$9-SUM(C$9:C119))*G$2/100)/12,0)+ROUND(((P$10-SUM(D$9:D119))*(G$2-P$15)/100)/12,0)</f>
        <v>0</v>
      </c>
      <c r="F120" s="729">
        <f t="shared" si="7"/>
        <v>0</v>
      </c>
      <c r="G120" s="2331"/>
      <c r="H120" s="2332"/>
      <c r="I120" s="730"/>
      <c r="J120" s="730"/>
      <c r="K120" s="730"/>
      <c r="L120" s="730"/>
      <c r="M120" s="731">
        <f t="shared" si="8"/>
        <v>0</v>
      </c>
      <c r="N120" s="321"/>
      <c r="X120" s="312"/>
      <c r="Y120" s="312"/>
      <c r="Z120" s="312"/>
      <c r="AA120" s="313"/>
    </row>
    <row r="121" spans="1:27" s="314" customFormat="1" ht="18.75" customHeight="1">
      <c r="A121" s="724">
        <f t="shared" si="9"/>
        <v>0</v>
      </c>
      <c r="B121" s="725">
        <f t="shared" si="6"/>
        <v>0</v>
      </c>
      <c r="C121" s="726">
        <f>IF(($P$9-SUM($C$9:C120))&gt;0,$AA$9,0)</f>
        <v>0</v>
      </c>
      <c r="D121" s="727">
        <f>IF(($P$10-SUM($D$9:D120))&gt;0,$AA$10,0)</f>
        <v>0</v>
      </c>
      <c r="E121" s="728">
        <f>ROUND(((P$9-SUM(C$9:C120))*G$2/100)/12,0)+ROUND(((P$10-SUM(D$9:D120))*(G$2-P$15)/100)/12,0)</f>
        <v>0</v>
      </c>
      <c r="F121" s="729">
        <f t="shared" si="7"/>
        <v>0</v>
      </c>
      <c r="G121" s="2331"/>
      <c r="H121" s="2332"/>
      <c r="I121" s="730"/>
      <c r="J121" s="730"/>
      <c r="K121" s="730"/>
      <c r="L121" s="730"/>
      <c r="M121" s="731">
        <f t="shared" si="8"/>
        <v>0</v>
      </c>
      <c r="N121" s="321"/>
      <c r="X121" s="312"/>
      <c r="Y121" s="312"/>
      <c r="Z121" s="312"/>
      <c r="AA121" s="313"/>
    </row>
    <row r="122" spans="1:27" s="314" customFormat="1" ht="18.75" customHeight="1">
      <c r="A122" s="724">
        <f t="shared" si="9"/>
        <v>0</v>
      </c>
      <c r="B122" s="725">
        <f t="shared" si="6"/>
        <v>0</v>
      </c>
      <c r="C122" s="726">
        <f>IF(($P$9-SUM($C$9:C121))&gt;0,$AA$9,0)</f>
        <v>0</v>
      </c>
      <c r="D122" s="727">
        <f>IF(($P$10-SUM($D$9:D121))&gt;0,$AA$10,0)</f>
        <v>0</v>
      </c>
      <c r="E122" s="728">
        <f>ROUND(((P$9-SUM(C$9:C121))*G$2/100)/12,0)+ROUND(((P$10-SUM(D$9:D121))*(G$2-P$15)/100)/12,0)</f>
        <v>0</v>
      </c>
      <c r="F122" s="729">
        <f t="shared" si="7"/>
        <v>0</v>
      </c>
      <c r="G122" s="2331"/>
      <c r="H122" s="2332"/>
      <c r="I122" s="730"/>
      <c r="J122" s="730"/>
      <c r="K122" s="730"/>
      <c r="L122" s="730"/>
      <c r="M122" s="731">
        <f t="shared" si="8"/>
        <v>0</v>
      </c>
      <c r="N122" s="321"/>
      <c r="X122" s="312"/>
      <c r="Y122" s="312"/>
      <c r="Z122" s="312"/>
      <c r="AA122" s="313"/>
    </row>
    <row r="123" spans="1:27" s="314" customFormat="1" ht="18.75" customHeight="1">
      <c r="A123" s="724">
        <f t="shared" si="9"/>
        <v>0</v>
      </c>
      <c r="B123" s="725">
        <f t="shared" si="6"/>
        <v>0</v>
      </c>
      <c r="C123" s="726">
        <f>IF(($P$9-SUM($C$9:C122))&gt;0,$AA$9,0)</f>
        <v>0</v>
      </c>
      <c r="D123" s="727">
        <f>IF(($P$10-SUM($D$9:D122))&gt;0,$AA$10,0)</f>
        <v>0</v>
      </c>
      <c r="E123" s="728">
        <f>ROUND(((P$9-SUM(C$9:C122))*G$2/100)/12,0)+ROUND(((P$10-SUM(D$9:D122))*(G$2-P$15)/100)/12,0)</f>
        <v>0</v>
      </c>
      <c r="F123" s="729">
        <f t="shared" si="7"/>
        <v>0</v>
      </c>
      <c r="G123" s="2331"/>
      <c r="H123" s="2332"/>
      <c r="I123" s="730"/>
      <c r="J123" s="730"/>
      <c r="K123" s="730"/>
      <c r="L123" s="730"/>
      <c r="M123" s="731">
        <f t="shared" si="8"/>
        <v>0</v>
      </c>
      <c r="N123" s="321"/>
      <c r="X123" s="312"/>
      <c r="Y123" s="312"/>
      <c r="Z123" s="312"/>
      <c r="AA123" s="313"/>
    </row>
    <row r="124" spans="1:27" s="314" customFormat="1" ht="18.75" customHeight="1">
      <c r="A124" s="724">
        <f t="shared" si="9"/>
        <v>0</v>
      </c>
      <c r="B124" s="725">
        <f t="shared" si="6"/>
        <v>0</v>
      </c>
      <c r="C124" s="726">
        <f>IF(($P$9-SUM($C$9:C123))&gt;0,$AA$9,0)</f>
        <v>0</v>
      </c>
      <c r="D124" s="727">
        <f>IF(($P$10-SUM($D$9:D123))&gt;0,$AA$10,0)</f>
        <v>0</v>
      </c>
      <c r="E124" s="728">
        <f>ROUND(((P$9-SUM(C$9:C123))*G$2/100)/12,0)+ROUND(((P$10-SUM(D$9:D123))*(G$2-P$15)/100)/12,0)</f>
        <v>0</v>
      </c>
      <c r="F124" s="729">
        <f t="shared" si="7"/>
        <v>0</v>
      </c>
      <c r="G124" s="2331"/>
      <c r="H124" s="2332"/>
      <c r="I124" s="730"/>
      <c r="J124" s="730"/>
      <c r="K124" s="730"/>
      <c r="L124" s="730"/>
      <c r="M124" s="731">
        <f t="shared" si="8"/>
        <v>0</v>
      </c>
      <c r="N124" s="321"/>
      <c r="X124" s="312"/>
      <c r="Y124" s="312"/>
      <c r="Z124" s="312"/>
      <c r="AA124" s="313"/>
    </row>
    <row r="125" spans="1:27" s="314" customFormat="1" ht="18.75" customHeight="1">
      <c r="A125" s="724">
        <f t="shared" si="9"/>
        <v>0</v>
      </c>
      <c r="B125" s="725">
        <f t="shared" si="6"/>
        <v>0</v>
      </c>
      <c r="C125" s="726">
        <f>IF(($P$9-SUM($C$9:C124))&gt;0,$AA$9,0)</f>
        <v>0</v>
      </c>
      <c r="D125" s="727">
        <f>IF(($P$10-SUM($D$9:D124))&gt;0,$AA$10,0)</f>
        <v>0</v>
      </c>
      <c r="E125" s="728">
        <f>ROUND(((P$9-SUM(C$9:C124))*G$2/100)/12,0)+ROUND(((P$10-SUM(D$9:D124))*(G$2-P$15)/100)/12,0)</f>
        <v>0</v>
      </c>
      <c r="F125" s="729">
        <f t="shared" si="7"/>
        <v>0</v>
      </c>
      <c r="G125" s="2331"/>
      <c r="H125" s="2332"/>
      <c r="I125" s="730"/>
      <c r="J125" s="730"/>
      <c r="K125" s="730"/>
      <c r="L125" s="730"/>
      <c r="M125" s="731">
        <f t="shared" si="8"/>
        <v>0</v>
      </c>
      <c r="N125" s="321"/>
      <c r="X125" s="312"/>
      <c r="Y125" s="312"/>
      <c r="Z125" s="312"/>
      <c r="AA125" s="313"/>
    </row>
    <row r="126" spans="1:27" s="314" customFormat="1" ht="18.75" customHeight="1">
      <c r="A126" s="724">
        <f t="shared" si="9"/>
        <v>0</v>
      </c>
      <c r="B126" s="725">
        <f t="shared" si="6"/>
        <v>0</v>
      </c>
      <c r="C126" s="726">
        <f>IF(($P$9-SUM($C$9:C125))&gt;0,$AA$9,0)</f>
        <v>0</v>
      </c>
      <c r="D126" s="727">
        <f>IF(($P$10-SUM($D$9:D125))&gt;0,$AA$10,0)</f>
        <v>0</v>
      </c>
      <c r="E126" s="728">
        <f>ROUND(((P$9-SUM(C$9:C125))*G$2/100)/12,0)+ROUND(((P$10-SUM(D$9:D125))*(G$2-P$15)/100)/12,0)</f>
        <v>0</v>
      </c>
      <c r="F126" s="729">
        <f t="shared" si="7"/>
        <v>0</v>
      </c>
      <c r="G126" s="737" t="s">
        <v>253</v>
      </c>
      <c r="H126" s="738">
        <f>SUM(F117:F128)</f>
        <v>0</v>
      </c>
      <c r="I126" s="730"/>
      <c r="J126" s="730"/>
      <c r="K126" s="730"/>
      <c r="L126" s="730"/>
      <c r="M126" s="731">
        <f t="shared" si="8"/>
        <v>0</v>
      </c>
      <c r="N126" s="321"/>
      <c r="X126" s="312"/>
      <c r="Y126" s="312"/>
      <c r="Z126" s="312"/>
      <c r="AA126" s="313"/>
    </row>
    <row r="127" spans="1:27" s="314" customFormat="1" ht="18.75" customHeight="1">
      <c r="A127" s="724">
        <f t="shared" si="9"/>
        <v>0</v>
      </c>
      <c r="B127" s="725">
        <f t="shared" si="6"/>
        <v>0</v>
      </c>
      <c r="C127" s="726">
        <f>IF(($P$9-SUM($C$9:C126))&gt;0,$AA$9,0)</f>
        <v>0</v>
      </c>
      <c r="D127" s="727">
        <f>IF(($P$10-SUM($D$9:D126))&gt;0,$AA$10,0)</f>
        <v>0</v>
      </c>
      <c r="E127" s="728">
        <f>ROUND(((P$9-SUM(C$9:C126))*G$2/100)/12,0)+ROUND(((P$10-SUM(D$9:D126))*(G$2-P$15)/100)/12,0)</f>
        <v>0</v>
      </c>
      <c r="F127" s="729">
        <f t="shared" si="7"/>
        <v>0</v>
      </c>
      <c r="G127" s="739" t="s">
        <v>274</v>
      </c>
      <c r="H127" s="740">
        <f>SUM(B117:B128)</f>
        <v>0</v>
      </c>
      <c r="I127" s="730"/>
      <c r="J127" s="730"/>
      <c r="K127" s="730"/>
      <c r="L127" s="730"/>
      <c r="M127" s="731">
        <f t="shared" si="8"/>
        <v>0</v>
      </c>
      <c r="N127" s="321"/>
      <c r="X127" s="312"/>
      <c r="Y127" s="312"/>
      <c r="Z127" s="312"/>
      <c r="AA127" s="313"/>
    </row>
    <row r="128" spans="1:27" s="314" customFormat="1" ht="18.75" customHeight="1">
      <c r="A128" s="742">
        <f t="shared" si="9"/>
        <v>0</v>
      </c>
      <c r="B128" s="743">
        <f t="shared" si="6"/>
        <v>0</v>
      </c>
      <c r="C128" s="744">
        <f>IF(($P$9-SUM($C$9:C127))&gt;0,$AA$9,0)</f>
        <v>0</v>
      </c>
      <c r="D128" s="745">
        <f>IF(($P$10-SUM($D$9:D127))&gt;0,$AA$10,0)</f>
        <v>0</v>
      </c>
      <c r="E128" s="746">
        <f>ROUND(((P$9-SUM(C$9:C127))*G$2/100)/12,0)+ROUND(((P$10-SUM(D$9:D127))*(G$2-P$15)/100)/12,0)</f>
        <v>0</v>
      </c>
      <c r="F128" s="747">
        <f t="shared" si="7"/>
        <v>0</v>
      </c>
      <c r="G128" s="748" t="s">
        <v>276</v>
      </c>
      <c r="H128" s="749">
        <f>SUM(E117:E128)</f>
        <v>0</v>
      </c>
      <c r="I128" s="750"/>
      <c r="J128" s="750"/>
      <c r="K128" s="750"/>
      <c r="L128" s="750"/>
      <c r="M128" s="751">
        <f t="shared" si="8"/>
        <v>0</v>
      </c>
      <c r="N128" s="321"/>
      <c r="X128" s="312"/>
      <c r="Y128" s="312"/>
      <c r="Z128" s="312"/>
      <c r="AA128" s="313"/>
    </row>
    <row r="129" spans="1:27" s="314" customFormat="1" ht="18.75" customHeight="1">
      <c r="A129" s="712">
        <f t="shared" si="9"/>
        <v>0</v>
      </c>
      <c r="B129" s="713">
        <f t="shared" si="6"/>
        <v>0</v>
      </c>
      <c r="C129" s="714">
        <f>IF(($P$9-SUM($C$9:C128))&gt;0,$AA$9,0)</f>
        <v>0</v>
      </c>
      <c r="D129" s="715">
        <f>IF(($P$10-SUM($D$9:D128))&gt;0,$AA$10,0)</f>
        <v>0</v>
      </c>
      <c r="E129" s="755">
        <f>ROUND(((P$9-SUM(C$9:C128))*G$2/100)/12,0)+ROUND(((P$10-SUM(D$9:D128))*(G$2-P$15)/100)/12,0)</f>
        <v>0</v>
      </c>
      <c r="F129" s="717">
        <f t="shared" ref="F129:F192" si="10">IF(P$13&gt;1,"未定",B129+E129)</f>
        <v>0</v>
      </c>
      <c r="G129" s="2329" t="s">
        <v>293</v>
      </c>
      <c r="H129" s="2330"/>
      <c r="I129" s="718"/>
      <c r="J129" s="718"/>
      <c r="K129" s="718"/>
      <c r="L129" s="718"/>
      <c r="M129" s="720">
        <f t="shared" si="8"/>
        <v>0</v>
      </c>
      <c r="N129" s="321"/>
      <c r="X129" s="312"/>
      <c r="Y129" s="312"/>
      <c r="Z129" s="312"/>
      <c r="AA129" s="313"/>
    </row>
    <row r="130" spans="1:27" s="314" customFormat="1" ht="18.75" customHeight="1">
      <c r="A130" s="724">
        <f t="shared" si="9"/>
        <v>0</v>
      </c>
      <c r="B130" s="725">
        <f t="shared" si="6"/>
        <v>0</v>
      </c>
      <c r="C130" s="726">
        <f>IF(($P$9-SUM($C$9:C129))&gt;0,$AA$9,0)</f>
        <v>0</v>
      </c>
      <c r="D130" s="727">
        <f>IF(($P$10-SUM($D$9:D129))&gt;0,$AA$10,0)</f>
        <v>0</v>
      </c>
      <c r="E130" s="728">
        <f>ROUND(((P$9-SUM(C$9:C129))*G$2/100)/12,0)+ROUND(((P$10-SUM(D$9:D129))*(G$2-P$15)/100)/12,0)</f>
        <v>0</v>
      </c>
      <c r="F130" s="729">
        <f t="shared" si="10"/>
        <v>0</v>
      </c>
      <c r="G130" s="2331"/>
      <c r="H130" s="2332"/>
      <c r="I130" s="730"/>
      <c r="J130" s="730"/>
      <c r="K130" s="730"/>
      <c r="L130" s="730"/>
      <c r="M130" s="731">
        <f t="shared" si="8"/>
        <v>0</v>
      </c>
      <c r="N130" s="321"/>
      <c r="X130" s="312"/>
      <c r="Y130" s="312"/>
      <c r="Z130" s="312"/>
      <c r="AA130" s="313"/>
    </row>
    <row r="131" spans="1:27" s="314" customFormat="1" ht="18.75" customHeight="1">
      <c r="A131" s="724">
        <f t="shared" si="9"/>
        <v>0</v>
      </c>
      <c r="B131" s="725">
        <f t="shared" si="6"/>
        <v>0</v>
      </c>
      <c r="C131" s="726">
        <f>IF(($P$9-SUM($C$9:C130))&gt;0,$AA$9,0)</f>
        <v>0</v>
      </c>
      <c r="D131" s="727">
        <f>IF(($P$10-SUM($D$9:D130))&gt;0,$AA$10,0)</f>
        <v>0</v>
      </c>
      <c r="E131" s="728">
        <f>ROUND(((P$9-SUM(C$9:C130))*G$2/100)/12,0)+ROUND(((P$10-SUM(D$9:D130))*(G$2-P$15)/100)/12,0)</f>
        <v>0</v>
      </c>
      <c r="F131" s="729">
        <f t="shared" si="10"/>
        <v>0</v>
      </c>
      <c r="G131" s="2331"/>
      <c r="H131" s="2332"/>
      <c r="I131" s="730"/>
      <c r="J131" s="730"/>
      <c r="K131" s="730"/>
      <c r="L131" s="730"/>
      <c r="M131" s="731">
        <f t="shared" si="8"/>
        <v>0</v>
      </c>
      <c r="N131" s="321"/>
      <c r="X131" s="312"/>
      <c r="Y131" s="312"/>
      <c r="Z131" s="312"/>
      <c r="AA131" s="313"/>
    </row>
    <row r="132" spans="1:27" s="314" customFormat="1" ht="18.75" customHeight="1">
      <c r="A132" s="724">
        <f t="shared" si="9"/>
        <v>0</v>
      </c>
      <c r="B132" s="725">
        <f t="shared" si="6"/>
        <v>0</v>
      </c>
      <c r="C132" s="726">
        <f>IF(($P$9-SUM($C$9:C131))&gt;0,$AA$9,0)</f>
        <v>0</v>
      </c>
      <c r="D132" s="727">
        <f>IF(($P$10-SUM($D$9:D131))&gt;0,$AA$10,0)</f>
        <v>0</v>
      </c>
      <c r="E132" s="728">
        <f>ROUND(((P$9-SUM(C$9:C131))*G$2/100)/12,0)+ROUND(((P$10-SUM(D$9:D131))*(G$2-P$15)/100)/12,0)</f>
        <v>0</v>
      </c>
      <c r="F132" s="729">
        <f t="shared" si="10"/>
        <v>0</v>
      </c>
      <c r="G132" s="2331"/>
      <c r="H132" s="2332"/>
      <c r="I132" s="730"/>
      <c r="J132" s="730"/>
      <c r="K132" s="730"/>
      <c r="L132" s="730"/>
      <c r="M132" s="731">
        <f t="shared" si="8"/>
        <v>0</v>
      </c>
      <c r="N132" s="321"/>
      <c r="X132" s="312"/>
      <c r="Y132" s="312"/>
      <c r="Z132" s="312"/>
      <c r="AA132" s="313"/>
    </row>
    <row r="133" spans="1:27" s="314" customFormat="1" ht="18.75" customHeight="1">
      <c r="A133" s="724">
        <f t="shared" si="9"/>
        <v>0</v>
      </c>
      <c r="B133" s="725">
        <f t="shared" si="6"/>
        <v>0</v>
      </c>
      <c r="C133" s="726">
        <f>IF(($P$9-SUM($C$9:C132))&gt;0,$AA$9,0)</f>
        <v>0</v>
      </c>
      <c r="D133" s="727">
        <f>IF(($P$10-SUM($D$9:D132))&gt;0,$AA$10,0)</f>
        <v>0</v>
      </c>
      <c r="E133" s="728">
        <f>ROUND(((P$9-SUM(C$9:C132))*G$2/100)/12,0)+ROUND(((P$10-SUM(D$9:D132))*(G$2-P$15)/100)/12,0)</f>
        <v>0</v>
      </c>
      <c r="F133" s="729">
        <f t="shared" si="10"/>
        <v>0</v>
      </c>
      <c r="G133" s="2331"/>
      <c r="H133" s="2332"/>
      <c r="I133" s="730"/>
      <c r="J133" s="730"/>
      <c r="K133" s="730"/>
      <c r="L133" s="730"/>
      <c r="M133" s="731">
        <f t="shared" si="8"/>
        <v>0</v>
      </c>
      <c r="N133" s="321"/>
      <c r="X133" s="312"/>
      <c r="Y133" s="312"/>
      <c r="Z133" s="312"/>
      <c r="AA133" s="313"/>
    </row>
    <row r="134" spans="1:27" s="314" customFormat="1" ht="18.75" customHeight="1">
      <c r="A134" s="724">
        <f t="shared" si="9"/>
        <v>0</v>
      </c>
      <c r="B134" s="725">
        <f t="shared" si="6"/>
        <v>0</v>
      </c>
      <c r="C134" s="726">
        <f>IF(($P$9-SUM($C$9:C133))&gt;0,$AA$9,0)</f>
        <v>0</v>
      </c>
      <c r="D134" s="727">
        <f>IF(($P$10-SUM($D$9:D133))&gt;0,$AA$10,0)</f>
        <v>0</v>
      </c>
      <c r="E134" s="728">
        <f>ROUND(((P$9-SUM(C$9:C133))*G$2/100)/12,0)+ROUND(((P$10-SUM(D$9:D133))*(G$2-P$15)/100)/12,0)</f>
        <v>0</v>
      </c>
      <c r="F134" s="729">
        <f t="shared" si="10"/>
        <v>0</v>
      </c>
      <c r="G134" s="2331"/>
      <c r="H134" s="2332"/>
      <c r="I134" s="730"/>
      <c r="J134" s="730"/>
      <c r="K134" s="730"/>
      <c r="L134" s="730"/>
      <c r="M134" s="731">
        <f t="shared" si="8"/>
        <v>0</v>
      </c>
      <c r="N134" s="321"/>
      <c r="X134" s="312"/>
      <c r="Y134" s="312"/>
      <c r="Z134" s="312"/>
      <c r="AA134" s="313"/>
    </row>
    <row r="135" spans="1:27" s="314" customFormat="1" ht="18.75" customHeight="1">
      <c r="A135" s="724">
        <f t="shared" si="9"/>
        <v>0</v>
      </c>
      <c r="B135" s="725">
        <f t="shared" si="6"/>
        <v>0</v>
      </c>
      <c r="C135" s="726">
        <f>IF(($P$9-SUM($C$9:C134))&gt;0,$AA$9,0)</f>
        <v>0</v>
      </c>
      <c r="D135" s="727">
        <f>IF(($P$10-SUM($D$9:D134))&gt;0,$AA$10,0)</f>
        <v>0</v>
      </c>
      <c r="E135" s="728">
        <f>ROUND(((P$9-SUM(C$9:C134))*G$2/100)/12,0)+ROUND(((P$10-SUM(D$9:D134))*(G$2-P$15)/100)/12,0)</f>
        <v>0</v>
      </c>
      <c r="F135" s="729">
        <f t="shared" si="10"/>
        <v>0</v>
      </c>
      <c r="G135" s="2331"/>
      <c r="H135" s="2332"/>
      <c r="I135" s="730"/>
      <c r="J135" s="730"/>
      <c r="K135" s="730"/>
      <c r="L135" s="730"/>
      <c r="M135" s="731">
        <f t="shared" si="8"/>
        <v>0</v>
      </c>
      <c r="N135" s="321"/>
      <c r="X135" s="312"/>
      <c r="Y135" s="312"/>
      <c r="Z135" s="312"/>
      <c r="AA135" s="313"/>
    </row>
    <row r="136" spans="1:27" s="314" customFormat="1" ht="18.75" customHeight="1">
      <c r="A136" s="724">
        <f t="shared" si="9"/>
        <v>0</v>
      </c>
      <c r="B136" s="725">
        <f t="shared" si="6"/>
        <v>0</v>
      </c>
      <c r="C136" s="726">
        <f>IF(($P$9-SUM($C$9:C135))&gt;0,$AA$9,0)</f>
        <v>0</v>
      </c>
      <c r="D136" s="727">
        <f>IF(($P$10-SUM($D$9:D135))&gt;0,$AA$10,0)</f>
        <v>0</v>
      </c>
      <c r="E136" s="728">
        <f>ROUND(((P$9-SUM(C$9:C135))*G$2/100)/12,0)+ROUND(((P$10-SUM(D$9:D135))*(G$2-P$15)/100)/12,0)</f>
        <v>0</v>
      </c>
      <c r="F136" s="729">
        <f t="shared" si="10"/>
        <v>0</v>
      </c>
      <c r="G136" s="2331"/>
      <c r="H136" s="2332"/>
      <c r="I136" s="730"/>
      <c r="J136" s="730"/>
      <c r="K136" s="730"/>
      <c r="L136" s="730"/>
      <c r="M136" s="731">
        <f t="shared" si="8"/>
        <v>0</v>
      </c>
      <c r="N136" s="321"/>
      <c r="X136" s="312"/>
      <c r="Y136" s="312"/>
      <c r="Z136" s="312"/>
      <c r="AA136" s="313"/>
    </row>
    <row r="137" spans="1:27" s="314" customFormat="1" ht="18.75" customHeight="1">
      <c r="A137" s="724">
        <f t="shared" si="9"/>
        <v>0</v>
      </c>
      <c r="B137" s="725">
        <f t="shared" ref="B137:B200" si="11">SUM(C137:D137)</f>
        <v>0</v>
      </c>
      <c r="C137" s="726">
        <f>IF(($P$9-SUM($C$9:C136))&gt;0,$AA$9,0)</f>
        <v>0</v>
      </c>
      <c r="D137" s="727">
        <f>IF(($P$10-SUM($D$9:D136))&gt;0,$AA$10,0)</f>
        <v>0</v>
      </c>
      <c r="E137" s="728">
        <f>ROUND(((P$9-SUM(C$9:C136))*G$2/100)/12,0)+ROUND(((P$10-SUM(D$9:D136))*(G$2-P$15)/100)/12,0)</f>
        <v>0</v>
      </c>
      <c r="F137" s="729">
        <f t="shared" si="10"/>
        <v>0</v>
      </c>
      <c r="G137" s="2331"/>
      <c r="H137" s="2332"/>
      <c r="I137" s="730"/>
      <c r="J137" s="730"/>
      <c r="K137" s="730"/>
      <c r="L137" s="730"/>
      <c r="M137" s="731">
        <f t="shared" ref="M137:M200" si="12">SUM(I137:L137)</f>
        <v>0</v>
      </c>
      <c r="N137" s="321"/>
      <c r="X137" s="312"/>
      <c r="Y137" s="312"/>
      <c r="Z137" s="312"/>
      <c r="AA137" s="313"/>
    </row>
    <row r="138" spans="1:27" s="314" customFormat="1" ht="18.75" customHeight="1">
      <c r="A138" s="724">
        <f t="shared" ref="A138:A201" si="13">IF(F138&gt;0,A137+1,0)</f>
        <v>0</v>
      </c>
      <c r="B138" s="725">
        <f t="shared" si="11"/>
        <v>0</v>
      </c>
      <c r="C138" s="726">
        <f>IF(($P$9-SUM($C$9:C137))&gt;0,$AA$9,0)</f>
        <v>0</v>
      </c>
      <c r="D138" s="727">
        <f>IF(($P$10-SUM($D$9:D137))&gt;0,$AA$10,0)</f>
        <v>0</v>
      </c>
      <c r="E138" s="728">
        <f>ROUND(((P$9-SUM(C$9:C137))*G$2/100)/12,0)+ROUND(((P$10-SUM(D$9:D137))*(G$2-P$15)/100)/12,0)</f>
        <v>0</v>
      </c>
      <c r="F138" s="729">
        <f t="shared" si="10"/>
        <v>0</v>
      </c>
      <c r="G138" s="737" t="s">
        <v>253</v>
      </c>
      <c r="H138" s="763">
        <f>IF(P$13&gt;1,"未定",SUM(F129:F140))</f>
        <v>0</v>
      </c>
      <c r="I138" s="730"/>
      <c r="J138" s="730"/>
      <c r="K138" s="730"/>
      <c r="L138" s="730"/>
      <c r="M138" s="731">
        <f t="shared" si="12"/>
        <v>0</v>
      </c>
      <c r="N138" s="321"/>
      <c r="X138" s="312"/>
      <c r="Y138" s="312"/>
      <c r="Z138" s="312"/>
      <c r="AA138" s="313"/>
    </row>
    <row r="139" spans="1:27" s="314" customFormat="1" ht="18.75" customHeight="1">
      <c r="A139" s="724">
        <f t="shared" si="13"/>
        <v>0</v>
      </c>
      <c r="B139" s="725">
        <f t="shared" si="11"/>
        <v>0</v>
      </c>
      <c r="C139" s="726">
        <f>IF(($P$9-SUM($C$9:C138))&gt;0,$AA$9,0)</f>
        <v>0</v>
      </c>
      <c r="D139" s="727">
        <f>IF(($P$10-SUM($D$9:D138))&gt;0,$AA$10,0)</f>
        <v>0</v>
      </c>
      <c r="E139" s="728">
        <f>ROUND(((P$9-SUM(C$9:C138))*G$2/100)/12,0)+ROUND(((P$10-SUM(D$9:D138))*(G$2-P$15)/100)/12,0)</f>
        <v>0</v>
      </c>
      <c r="F139" s="729">
        <f t="shared" si="10"/>
        <v>0</v>
      </c>
      <c r="G139" s="739" t="s">
        <v>274</v>
      </c>
      <c r="H139" s="740">
        <f>SUM(B129:B140)</f>
        <v>0</v>
      </c>
      <c r="I139" s="730"/>
      <c r="J139" s="730"/>
      <c r="K139" s="730"/>
      <c r="L139" s="730"/>
      <c r="M139" s="731">
        <f t="shared" si="12"/>
        <v>0</v>
      </c>
      <c r="N139" s="321"/>
      <c r="X139" s="312"/>
      <c r="Y139" s="312"/>
      <c r="Z139" s="312"/>
      <c r="AA139" s="313"/>
    </row>
    <row r="140" spans="1:27" s="314" customFormat="1" ht="18.75" customHeight="1">
      <c r="A140" s="742">
        <f t="shared" si="13"/>
        <v>0</v>
      </c>
      <c r="B140" s="743">
        <f t="shared" si="11"/>
        <v>0</v>
      </c>
      <c r="C140" s="744">
        <f>IF(($P$9-SUM($C$9:C139))&gt;0,$AA$9,0)</f>
        <v>0</v>
      </c>
      <c r="D140" s="745">
        <f>IF(($P$10-SUM($D$9:D139))&gt;0,$AA$10,0)</f>
        <v>0</v>
      </c>
      <c r="E140" s="746">
        <f>ROUND(((P$9-SUM(C$9:C139))*G$2/100)/12,0)+ROUND(((P$10-SUM(D$9:D139))*(G$2-P$15)/100)/12,0)</f>
        <v>0</v>
      </c>
      <c r="F140" s="747">
        <f t="shared" si="10"/>
        <v>0</v>
      </c>
      <c r="G140" s="748" t="s">
        <v>276</v>
      </c>
      <c r="H140" s="749">
        <f>IF(P$13&gt;1,"未定",SUM(E129:E140))</f>
        <v>0</v>
      </c>
      <c r="I140" s="750"/>
      <c r="J140" s="750"/>
      <c r="K140" s="750"/>
      <c r="L140" s="750"/>
      <c r="M140" s="751">
        <f t="shared" si="12"/>
        <v>0</v>
      </c>
      <c r="N140" s="321"/>
      <c r="X140" s="312"/>
      <c r="Y140" s="312"/>
      <c r="Z140" s="312"/>
      <c r="AA140" s="313"/>
    </row>
    <row r="141" spans="1:27" s="314" customFormat="1" ht="18.75" customHeight="1">
      <c r="A141" s="712">
        <f t="shared" si="13"/>
        <v>0</v>
      </c>
      <c r="B141" s="713">
        <f t="shared" si="11"/>
        <v>0</v>
      </c>
      <c r="C141" s="714">
        <f>IF(($P$9-SUM($C$9:C140))&gt;0,$AA$9,0)</f>
        <v>0</v>
      </c>
      <c r="D141" s="715">
        <f>IF(($P$10-SUM($D$9:D140))&gt;0,$AA$10,0)</f>
        <v>0</v>
      </c>
      <c r="E141" s="755">
        <f>ROUND(((P$9-SUM(C$9:C140))*G$2/100)/12,0)+ROUND(((P$10-SUM(D$9:D140))*(G$2-P$15)/100)/12,0)</f>
        <v>0</v>
      </c>
      <c r="F141" s="717">
        <f t="shared" si="10"/>
        <v>0</v>
      </c>
      <c r="G141" s="2329" t="s">
        <v>294</v>
      </c>
      <c r="H141" s="2330"/>
      <c r="I141" s="718"/>
      <c r="J141" s="718"/>
      <c r="K141" s="718"/>
      <c r="L141" s="718"/>
      <c r="M141" s="720">
        <f t="shared" si="12"/>
        <v>0</v>
      </c>
      <c r="N141" s="321"/>
      <c r="X141" s="312"/>
      <c r="Y141" s="312"/>
      <c r="Z141" s="312"/>
      <c r="AA141" s="313"/>
    </row>
    <row r="142" spans="1:27" s="314" customFormat="1" ht="18.75" customHeight="1">
      <c r="A142" s="724">
        <f t="shared" si="13"/>
        <v>0</v>
      </c>
      <c r="B142" s="725">
        <f t="shared" si="11"/>
        <v>0</v>
      </c>
      <c r="C142" s="726">
        <f>IF(($P$9-SUM($C$9:C141))&gt;0,$AA$9,0)</f>
        <v>0</v>
      </c>
      <c r="D142" s="727">
        <f>IF(($P$10-SUM($D$9:D141))&gt;0,$AA$10,0)</f>
        <v>0</v>
      </c>
      <c r="E142" s="728">
        <f>ROUND(((P$9-SUM(C$9:C141))*G$2/100)/12,0)+ROUND(((P$10-SUM(D$9:D141))*(G$2-P$15)/100)/12,0)</f>
        <v>0</v>
      </c>
      <c r="F142" s="729">
        <f t="shared" si="10"/>
        <v>0</v>
      </c>
      <c r="G142" s="2331"/>
      <c r="H142" s="2332"/>
      <c r="I142" s="730"/>
      <c r="J142" s="730"/>
      <c r="K142" s="730"/>
      <c r="L142" s="730"/>
      <c r="M142" s="731">
        <f t="shared" si="12"/>
        <v>0</v>
      </c>
      <c r="N142" s="321"/>
      <c r="X142" s="312"/>
      <c r="Y142" s="312"/>
      <c r="Z142" s="312"/>
      <c r="AA142" s="313"/>
    </row>
    <row r="143" spans="1:27" s="314" customFormat="1" ht="18.75" customHeight="1">
      <c r="A143" s="724">
        <f t="shared" si="13"/>
        <v>0</v>
      </c>
      <c r="B143" s="725">
        <f t="shared" si="11"/>
        <v>0</v>
      </c>
      <c r="C143" s="726">
        <f>IF(($P$9-SUM($C$9:C142))&gt;0,$AA$9,0)</f>
        <v>0</v>
      </c>
      <c r="D143" s="727">
        <f>IF(($P$10-SUM($D$9:D142))&gt;0,$AA$10,0)</f>
        <v>0</v>
      </c>
      <c r="E143" s="728">
        <f>ROUND(((P$9-SUM(C$9:C142))*G$2/100)/12,0)+ROUND(((P$10-SUM(D$9:D142))*(G$2-P$15)/100)/12,0)</f>
        <v>0</v>
      </c>
      <c r="F143" s="729">
        <f t="shared" si="10"/>
        <v>0</v>
      </c>
      <c r="G143" s="2331"/>
      <c r="H143" s="2332"/>
      <c r="I143" s="730"/>
      <c r="J143" s="730"/>
      <c r="K143" s="730"/>
      <c r="L143" s="730"/>
      <c r="M143" s="731">
        <f t="shared" si="12"/>
        <v>0</v>
      </c>
      <c r="N143" s="321"/>
      <c r="X143" s="312"/>
      <c r="Y143" s="312"/>
      <c r="Z143" s="312"/>
      <c r="AA143" s="313"/>
    </row>
    <row r="144" spans="1:27" s="314" customFormat="1" ht="18.75" customHeight="1">
      <c r="A144" s="724">
        <f t="shared" si="13"/>
        <v>0</v>
      </c>
      <c r="B144" s="725">
        <f t="shared" si="11"/>
        <v>0</v>
      </c>
      <c r="C144" s="726">
        <f>IF(($P$9-SUM($C$9:C143))&gt;0,$AA$9,0)</f>
        <v>0</v>
      </c>
      <c r="D144" s="727">
        <f>IF(($P$10-SUM($D$9:D143))&gt;0,$AA$10,0)</f>
        <v>0</v>
      </c>
      <c r="E144" s="728">
        <f>ROUND(((P$9-SUM(C$9:C143))*G$2/100)/12,0)+ROUND(((P$10-SUM(D$9:D143))*(G$2-P$15)/100)/12,0)</f>
        <v>0</v>
      </c>
      <c r="F144" s="729">
        <f t="shared" si="10"/>
        <v>0</v>
      </c>
      <c r="G144" s="2331"/>
      <c r="H144" s="2332"/>
      <c r="I144" s="730"/>
      <c r="J144" s="730"/>
      <c r="K144" s="730"/>
      <c r="L144" s="730"/>
      <c r="M144" s="731">
        <f t="shared" si="12"/>
        <v>0</v>
      </c>
      <c r="N144" s="321"/>
      <c r="X144" s="312"/>
      <c r="Y144" s="312"/>
      <c r="Z144" s="312"/>
      <c r="AA144" s="313"/>
    </row>
    <row r="145" spans="1:27" s="314" customFormat="1" ht="18.75" customHeight="1">
      <c r="A145" s="724">
        <f t="shared" si="13"/>
        <v>0</v>
      </c>
      <c r="B145" s="725">
        <f t="shared" si="11"/>
        <v>0</v>
      </c>
      <c r="C145" s="726">
        <f>IF(($P$9-SUM($C$9:C144))&gt;0,$AA$9,0)</f>
        <v>0</v>
      </c>
      <c r="D145" s="727">
        <f>IF(($P$10-SUM($D$9:D144))&gt;0,$AA$10,0)</f>
        <v>0</v>
      </c>
      <c r="E145" s="728">
        <f>ROUND(((P$9-SUM(C$9:C144))*G$2/100)/12,0)+ROUND(((P$10-SUM(D$9:D144))*(G$2-P$15)/100)/12,0)</f>
        <v>0</v>
      </c>
      <c r="F145" s="729">
        <f t="shared" si="10"/>
        <v>0</v>
      </c>
      <c r="G145" s="2331"/>
      <c r="H145" s="2332"/>
      <c r="I145" s="730"/>
      <c r="J145" s="730"/>
      <c r="K145" s="730"/>
      <c r="L145" s="730"/>
      <c r="M145" s="731">
        <f t="shared" si="12"/>
        <v>0</v>
      </c>
      <c r="N145" s="321"/>
      <c r="X145" s="312"/>
      <c r="Y145" s="312"/>
      <c r="Z145" s="312"/>
      <c r="AA145" s="313"/>
    </row>
    <row r="146" spans="1:27" s="314" customFormat="1" ht="18.75" customHeight="1">
      <c r="A146" s="724">
        <f t="shared" si="13"/>
        <v>0</v>
      </c>
      <c r="B146" s="725">
        <f t="shared" si="11"/>
        <v>0</v>
      </c>
      <c r="C146" s="726">
        <f>IF(($P$9-SUM($C$9:C145))&gt;0,$AA$9,0)</f>
        <v>0</v>
      </c>
      <c r="D146" s="727">
        <f>IF(($P$10-SUM($D$9:D145))&gt;0,$AA$10,0)</f>
        <v>0</v>
      </c>
      <c r="E146" s="728">
        <f>ROUND(((P$9-SUM(C$9:C145))*G$2/100)/12,0)+ROUND(((P$10-SUM(D$9:D145))*(G$2-P$15)/100)/12,0)</f>
        <v>0</v>
      </c>
      <c r="F146" s="729">
        <f t="shared" si="10"/>
        <v>0</v>
      </c>
      <c r="G146" s="2331"/>
      <c r="H146" s="2332"/>
      <c r="I146" s="730"/>
      <c r="J146" s="730"/>
      <c r="K146" s="730"/>
      <c r="L146" s="730"/>
      <c r="M146" s="731">
        <f t="shared" si="12"/>
        <v>0</v>
      </c>
      <c r="N146" s="321"/>
      <c r="X146" s="312"/>
      <c r="Y146" s="312"/>
      <c r="Z146" s="312"/>
      <c r="AA146" s="313"/>
    </row>
    <row r="147" spans="1:27" s="314" customFormat="1" ht="18.75" customHeight="1">
      <c r="A147" s="724">
        <f t="shared" si="13"/>
        <v>0</v>
      </c>
      <c r="B147" s="725">
        <f t="shared" si="11"/>
        <v>0</v>
      </c>
      <c r="C147" s="726">
        <f>IF(($P$9-SUM($C$9:C146))&gt;0,$AA$9,0)</f>
        <v>0</v>
      </c>
      <c r="D147" s="727">
        <f>IF(($P$10-SUM($D$9:D146))&gt;0,$AA$10,0)</f>
        <v>0</v>
      </c>
      <c r="E147" s="728">
        <f>ROUND(((P$9-SUM(C$9:C146))*G$2/100)/12,0)+ROUND(((P$10-SUM(D$9:D146))*(G$2-P$15)/100)/12,0)</f>
        <v>0</v>
      </c>
      <c r="F147" s="729">
        <f t="shared" si="10"/>
        <v>0</v>
      </c>
      <c r="G147" s="2331"/>
      <c r="H147" s="2332"/>
      <c r="I147" s="730"/>
      <c r="J147" s="730"/>
      <c r="K147" s="730"/>
      <c r="L147" s="730"/>
      <c r="M147" s="731">
        <f t="shared" si="12"/>
        <v>0</v>
      </c>
      <c r="N147" s="321"/>
      <c r="X147" s="312"/>
      <c r="Y147" s="312"/>
      <c r="Z147" s="312"/>
      <c r="AA147" s="313"/>
    </row>
    <row r="148" spans="1:27" s="314" customFormat="1" ht="18.75" customHeight="1">
      <c r="A148" s="724">
        <f t="shared" si="13"/>
        <v>0</v>
      </c>
      <c r="B148" s="725">
        <f t="shared" si="11"/>
        <v>0</v>
      </c>
      <c r="C148" s="726">
        <f>IF(($P$9-SUM($C$9:C147))&gt;0,$AA$9,0)</f>
        <v>0</v>
      </c>
      <c r="D148" s="727">
        <f>IF(($P$10-SUM($D$9:D147))&gt;0,$AA$10,0)</f>
        <v>0</v>
      </c>
      <c r="E148" s="728">
        <f>ROUND(((P$9-SUM(C$9:C147))*G$2/100)/12,0)+ROUND(((P$10-SUM(D$9:D147))*(G$2-P$15)/100)/12,0)</f>
        <v>0</v>
      </c>
      <c r="F148" s="729">
        <f t="shared" si="10"/>
        <v>0</v>
      </c>
      <c r="G148" s="2331"/>
      <c r="H148" s="2332"/>
      <c r="I148" s="730"/>
      <c r="J148" s="730"/>
      <c r="K148" s="730"/>
      <c r="L148" s="730"/>
      <c r="M148" s="731">
        <f t="shared" si="12"/>
        <v>0</v>
      </c>
      <c r="N148" s="321"/>
      <c r="X148" s="312"/>
      <c r="Y148" s="312"/>
      <c r="Z148" s="312"/>
      <c r="AA148" s="313"/>
    </row>
    <row r="149" spans="1:27" s="314" customFormat="1" ht="18.75" customHeight="1">
      <c r="A149" s="724">
        <f t="shared" si="13"/>
        <v>0</v>
      </c>
      <c r="B149" s="725">
        <f t="shared" si="11"/>
        <v>0</v>
      </c>
      <c r="C149" s="726">
        <f>IF(($P$9-SUM($C$9:C148))&gt;0,$AA$9,0)</f>
        <v>0</v>
      </c>
      <c r="D149" s="727">
        <f>IF(($P$10-SUM($D$9:D148))&gt;0,$AA$10,0)</f>
        <v>0</v>
      </c>
      <c r="E149" s="728">
        <f>ROUND(((P$9-SUM(C$9:C148))*G$2/100)/12,0)+ROUND(((P$10-SUM(D$9:D148))*(G$2-P$15)/100)/12,0)</f>
        <v>0</v>
      </c>
      <c r="F149" s="729">
        <f t="shared" si="10"/>
        <v>0</v>
      </c>
      <c r="G149" s="2331"/>
      <c r="H149" s="2332"/>
      <c r="I149" s="730"/>
      <c r="J149" s="730"/>
      <c r="K149" s="730"/>
      <c r="L149" s="730"/>
      <c r="M149" s="731">
        <f t="shared" si="12"/>
        <v>0</v>
      </c>
      <c r="N149" s="321"/>
      <c r="X149" s="312"/>
      <c r="Y149" s="312"/>
      <c r="Z149" s="312"/>
      <c r="AA149" s="313"/>
    </row>
    <row r="150" spans="1:27" s="314" customFormat="1" ht="18.75" customHeight="1">
      <c r="A150" s="724">
        <f t="shared" si="13"/>
        <v>0</v>
      </c>
      <c r="B150" s="725">
        <f t="shared" si="11"/>
        <v>0</v>
      </c>
      <c r="C150" s="726">
        <f>IF(($P$9-SUM($C$9:C149))&gt;0,$AA$9,0)</f>
        <v>0</v>
      </c>
      <c r="D150" s="727">
        <f>IF(($P$10-SUM($D$9:D149))&gt;0,$AA$10,0)</f>
        <v>0</v>
      </c>
      <c r="E150" s="728">
        <f>ROUND(((P$9-SUM(C$9:C149))*G$2/100)/12,0)+ROUND(((P$10-SUM(D$9:D149))*(G$2-P$15)/100)/12,0)</f>
        <v>0</v>
      </c>
      <c r="F150" s="729">
        <f t="shared" si="10"/>
        <v>0</v>
      </c>
      <c r="G150" s="737" t="s">
        <v>253</v>
      </c>
      <c r="H150" s="763">
        <f>IF(P$13&gt;1,"未定",SUM(F141:F152))</f>
        <v>0</v>
      </c>
      <c r="I150" s="730"/>
      <c r="J150" s="730"/>
      <c r="K150" s="730"/>
      <c r="L150" s="730"/>
      <c r="M150" s="731">
        <f t="shared" si="12"/>
        <v>0</v>
      </c>
      <c r="N150" s="321"/>
      <c r="X150" s="312"/>
      <c r="Y150" s="312"/>
      <c r="Z150" s="312"/>
      <c r="AA150" s="313"/>
    </row>
    <row r="151" spans="1:27" s="314" customFormat="1" ht="18.75" customHeight="1">
      <c r="A151" s="724">
        <f t="shared" si="13"/>
        <v>0</v>
      </c>
      <c r="B151" s="725">
        <f t="shared" si="11"/>
        <v>0</v>
      </c>
      <c r="C151" s="726">
        <f>IF(($P$9-SUM($C$9:C150))&gt;0,$AA$9,0)</f>
        <v>0</v>
      </c>
      <c r="D151" s="727">
        <f>IF(($P$10-SUM($D$9:D150))&gt;0,$AA$10,0)</f>
        <v>0</v>
      </c>
      <c r="E151" s="728">
        <f>ROUND(((P$9-SUM(C$9:C150))*G$2/100)/12,0)+ROUND(((P$10-SUM(D$9:D150))*(G$2-P$15)/100)/12,0)</f>
        <v>0</v>
      </c>
      <c r="F151" s="729">
        <f t="shared" si="10"/>
        <v>0</v>
      </c>
      <c r="G151" s="739" t="s">
        <v>274</v>
      </c>
      <c r="H151" s="740">
        <f>SUM(B141:B152)</f>
        <v>0</v>
      </c>
      <c r="I151" s="730"/>
      <c r="J151" s="730"/>
      <c r="K151" s="730"/>
      <c r="L151" s="730"/>
      <c r="M151" s="731">
        <f t="shared" si="12"/>
        <v>0</v>
      </c>
      <c r="N151" s="321"/>
      <c r="X151" s="312"/>
      <c r="Y151" s="312"/>
      <c r="Z151" s="312"/>
      <c r="AA151" s="313"/>
    </row>
    <row r="152" spans="1:27" s="314" customFormat="1" ht="18.75" customHeight="1">
      <c r="A152" s="742">
        <f t="shared" si="13"/>
        <v>0</v>
      </c>
      <c r="B152" s="743">
        <f t="shared" si="11"/>
        <v>0</v>
      </c>
      <c r="C152" s="744">
        <f>IF(($P$9-SUM($C$9:C151))&gt;0,$AA$9,0)</f>
        <v>0</v>
      </c>
      <c r="D152" s="745">
        <f>IF(($P$10-SUM($D$9:D151))&gt;0,$AA$10,0)</f>
        <v>0</v>
      </c>
      <c r="E152" s="746">
        <f>ROUND(((P$9-SUM(C$9:C151))*G$2/100)/12,0)+ROUND(((P$10-SUM(D$9:D151))*(G$2-P$15)/100)/12,0)</f>
        <v>0</v>
      </c>
      <c r="F152" s="747">
        <f t="shared" si="10"/>
        <v>0</v>
      </c>
      <c r="G152" s="748" t="s">
        <v>276</v>
      </c>
      <c r="H152" s="749">
        <f>IF(P$13&gt;1,"未定",SUM(E141:E152))</f>
        <v>0</v>
      </c>
      <c r="I152" s="750"/>
      <c r="J152" s="750"/>
      <c r="K152" s="750"/>
      <c r="L152" s="750"/>
      <c r="M152" s="751">
        <f t="shared" si="12"/>
        <v>0</v>
      </c>
      <c r="N152" s="321"/>
      <c r="X152" s="312"/>
      <c r="Y152" s="312"/>
      <c r="Z152" s="312"/>
      <c r="AA152" s="313"/>
    </row>
    <row r="153" spans="1:27" s="314" customFormat="1" ht="18.75" customHeight="1">
      <c r="A153" s="712">
        <f t="shared" si="13"/>
        <v>0</v>
      </c>
      <c r="B153" s="713">
        <f t="shared" si="11"/>
        <v>0</v>
      </c>
      <c r="C153" s="714">
        <f>IF(($P$9-SUM($C$9:C152))&gt;0,$AA$9,0)</f>
        <v>0</v>
      </c>
      <c r="D153" s="715">
        <f>IF(($P$10-SUM($D$9:D152))&gt;0,$AA$10,0)</f>
        <v>0</v>
      </c>
      <c r="E153" s="755">
        <f>ROUND(((P$9-SUM(C$9:C152))*G$2/100)/12,0)+ROUND(((P$10-SUM(D$9:D152))*(G$2-P$15)/100)/12,0)</f>
        <v>0</v>
      </c>
      <c r="F153" s="717">
        <f t="shared" si="10"/>
        <v>0</v>
      </c>
      <c r="G153" s="2329" t="s">
        <v>295</v>
      </c>
      <c r="H153" s="2330"/>
      <c r="I153" s="718"/>
      <c r="J153" s="718"/>
      <c r="K153" s="718"/>
      <c r="L153" s="718"/>
      <c r="M153" s="720">
        <f t="shared" si="12"/>
        <v>0</v>
      </c>
      <c r="N153" s="321"/>
      <c r="X153" s="312"/>
      <c r="Y153" s="312"/>
      <c r="Z153" s="312"/>
      <c r="AA153" s="313"/>
    </row>
    <row r="154" spans="1:27" s="314" customFormat="1" ht="18.75" customHeight="1">
      <c r="A154" s="724">
        <f t="shared" si="13"/>
        <v>0</v>
      </c>
      <c r="B154" s="725">
        <f t="shared" si="11"/>
        <v>0</v>
      </c>
      <c r="C154" s="726">
        <f>IF(($P$9-SUM($C$9:C153))&gt;0,$AA$9,0)</f>
        <v>0</v>
      </c>
      <c r="D154" s="727">
        <f>IF(($P$10-SUM($D$9:D153))&gt;0,$AA$10,0)</f>
        <v>0</v>
      </c>
      <c r="E154" s="728">
        <f>ROUND(((P$9-SUM(C$9:C153))*G$2/100)/12,0)+ROUND(((P$10-SUM(D$9:D153))*(G$2-P$15)/100)/12,0)</f>
        <v>0</v>
      </c>
      <c r="F154" s="729">
        <f t="shared" si="10"/>
        <v>0</v>
      </c>
      <c r="G154" s="2331"/>
      <c r="H154" s="2332"/>
      <c r="I154" s="730"/>
      <c r="J154" s="730"/>
      <c r="K154" s="730"/>
      <c r="L154" s="730"/>
      <c r="M154" s="731">
        <f t="shared" si="12"/>
        <v>0</v>
      </c>
      <c r="N154" s="321"/>
      <c r="X154" s="312"/>
      <c r="Y154" s="312"/>
      <c r="Z154" s="312"/>
      <c r="AA154" s="313"/>
    </row>
    <row r="155" spans="1:27" s="314" customFormat="1" ht="18.75" customHeight="1">
      <c r="A155" s="724">
        <f t="shared" si="13"/>
        <v>0</v>
      </c>
      <c r="B155" s="725">
        <f t="shared" si="11"/>
        <v>0</v>
      </c>
      <c r="C155" s="726">
        <f>IF(($P$9-SUM($C$9:C154))&gt;0,$AA$9,0)</f>
        <v>0</v>
      </c>
      <c r="D155" s="727">
        <f>IF(($P$10-SUM($D$9:D154))&gt;0,$AA$10,0)</f>
        <v>0</v>
      </c>
      <c r="E155" s="728">
        <f>ROUND(((P$9-SUM(C$9:C154))*G$2/100)/12,0)+ROUND(((P$10-SUM(D$9:D154))*(G$2-P$15)/100)/12,0)</f>
        <v>0</v>
      </c>
      <c r="F155" s="729">
        <f t="shared" si="10"/>
        <v>0</v>
      </c>
      <c r="G155" s="2331"/>
      <c r="H155" s="2332"/>
      <c r="I155" s="730"/>
      <c r="J155" s="730"/>
      <c r="K155" s="730"/>
      <c r="L155" s="730"/>
      <c r="M155" s="731">
        <f t="shared" si="12"/>
        <v>0</v>
      </c>
      <c r="N155" s="321"/>
      <c r="X155" s="312"/>
      <c r="Y155" s="312"/>
      <c r="Z155" s="312"/>
      <c r="AA155" s="313"/>
    </row>
    <row r="156" spans="1:27" s="314" customFormat="1" ht="18.75" customHeight="1">
      <c r="A156" s="724">
        <f t="shared" si="13"/>
        <v>0</v>
      </c>
      <c r="B156" s="725">
        <f t="shared" si="11"/>
        <v>0</v>
      </c>
      <c r="C156" s="726">
        <f>IF(($P$9-SUM($C$9:C155))&gt;0,$AA$9,0)</f>
        <v>0</v>
      </c>
      <c r="D156" s="727">
        <f>IF(($P$10-SUM($D$9:D155))&gt;0,$AA$10,0)</f>
        <v>0</v>
      </c>
      <c r="E156" s="728">
        <f>ROUND(((P$9-SUM(C$9:C155))*G$2/100)/12,0)+ROUND(((P$10-SUM(D$9:D155))*(G$2-P$15)/100)/12,0)</f>
        <v>0</v>
      </c>
      <c r="F156" s="729">
        <f t="shared" si="10"/>
        <v>0</v>
      </c>
      <c r="G156" s="2331"/>
      <c r="H156" s="2332"/>
      <c r="I156" s="730"/>
      <c r="J156" s="730"/>
      <c r="K156" s="730"/>
      <c r="L156" s="730"/>
      <c r="M156" s="731">
        <f t="shared" si="12"/>
        <v>0</v>
      </c>
      <c r="N156" s="321"/>
      <c r="X156" s="312"/>
      <c r="Y156" s="312"/>
      <c r="Z156" s="312"/>
      <c r="AA156" s="313"/>
    </row>
    <row r="157" spans="1:27" s="314" customFormat="1" ht="18.75" customHeight="1">
      <c r="A157" s="724">
        <f t="shared" si="13"/>
        <v>0</v>
      </c>
      <c r="B157" s="725">
        <f t="shared" si="11"/>
        <v>0</v>
      </c>
      <c r="C157" s="726">
        <f>IF(($P$9-SUM($C$9:C156))&gt;0,$AA$9,0)</f>
        <v>0</v>
      </c>
      <c r="D157" s="727">
        <f>IF(($P$10-SUM($D$9:D156))&gt;0,$AA$10,0)</f>
        <v>0</v>
      </c>
      <c r="E157" s="728">
        <f>ROUND(((P$9-SUM(C$9:C156))*G$2/100)/12,0)+ROUND(((P$10-SUM(D$9:D156))*(G$2-P$15)/100)/12,0)</f>
        <v>0</v>
      </c>
      <c r="F157" s="729">
        <f t="shared" si="10"/>
        <v>0</v>
      </c>
      <c r="G157" s="2331"/>
      <c r="H157" s="2332"/>
      <c r="I157" s="730"/>
      <c r="J157" s="730"/>
      <c r="K157" s="730"/>
      <c r="L157" s="730"/>
      <c r="M157" s="731">
        <f t="shared" si="12"/>
        <v>0</v>
      </c>
      <c r="N157" s="321"/>
      <c r="X157" s="312"/>
      <c r="Y157" s="312"/>
      <c r="Z157" s="312"/>
      <c r="AA157" s="313"/>
    </row>
    <row r="158" spans="1:27" s="314" customFormat="1" ht="18.75" customHeight="1">
      <c r="A158" s="724">
        <f t="shared" si="13"/>
        <v>0</v>
      </c>
      <c r="B158" s="725">
        <f t="shared" si="11"/>
        <v>0</v>
      </c>
      <c r="C158" s="726">
        <f>IF(($P$9-SUM($C$9:C157))&gt;0,$AA$9,0)</f>
        <v>0</v>
      </c>
      <c r="D158" s="727">
        <f>IF(($P$10-SUM($D$9:D157))&gt;0,$AA$10,0)</f>
        <v>0</v>
      </c>
      <c r="E158" s="728">
        <f>ROUND(((P$9-SUM(C$9:C157))*G$2/100)/12,0)+ROUND(((P$10-SUM(D$9:D157))*(G$2-P$15)/100)/12,0)</f>
        <v>0</v>
      </c>
      <c r="F158" s="729">
        <f t="shared" si="10"/>
        <v>0</v>
      </c>
      <c r="G158" s="2331"/>
      <c r="H158" s="2332"/>
      <c r="I158" s="730"/>
      <c r="J158" s="730"/>
      <c r="K158" s="730"/>
      <c r="L158" s="730"/>
      <c r="M158" s="731">
        <f t="shared" si="12"/>
        <v>0</v>
      </c>
      <c r="N158" s="321"/>
      <c r="X158" s="312"/>
      <c r="Y158" s="312"/>
      <c r="Z158" s="312"/>
      <c r="AA158" s="313"/>
    </row>
    <row r="159" spans="1:27" s="314" customFormat="1" ht="18.75" customHeight="1">
      <c r="A159" s="724">
        <f t="shared" si="13"/>
        <v>0</v>
      </c>
      <c r="B159" s="725">
        <f t="shared" si="11"/>
        <v>0</v>
      </c>
      <c r="C159" s="726">
        <f>IF(($P$9-SUM($C$9:C158))&gt;0,$AA$9,0)</f>
        <v>0</v>
      </c>
      <c r="D159" s="727">
        <f>IF(($P$10-SUM($D$9:D158))&gt;0,$AA$10,0)</f>
        <v>0</v>
      </c>
      <c r="E159" s="728">
        <f>ROUND(((P$9-SUM(C$9:C158))*G$2/100)/12,0)+ROUND(((P$10-SUM(D$9:D158))*(G$2-P$15)/100)/12,0)</f>
        <v>0</v>
      </c>
      <c r="F159" s="729">
        <f t="shared" si="10"/>
        <v>0</v>
      </c>
      <c r="G159" s="2331"/>
      <c r="H159" s="2332"/>
      <c r="I159" s="730"/>
      <c r="J159" s="730"/>
      <c r="K159" s="730"/>
      <c r="L159" s="730"/>
      <c r="M159" s="731">
        <f t="shared" si="12"/>
        <v>0</v>
      </c>
      <c r="N159" s="321"/>
      <c r="X159" s="312"/>
      <c r="Y159" s="312"/>
      <c r="Z159" s="312"/>
      <c r="AA159" s="313"/>
    </row>
    <row r="160" spans="1:27" s="314" customFormat="1" ht="18.75" customHeight="1">
      <c r="A160" s="724">
        <f t="shared" si="13"/>
        <v>0</v>
      </c>
      <c r="B160" s="725">
        <f t="shared" si="11"/>
        <v>0</v>
      </c>
      <c r="C160" s="726">
        <f>IF(($P$9-SUM($C$9:C159))&gt;0,$AA$9,0)</f>
        <v>0</v>
      </c>
      <c r="D160" s="727">
        <f>IF(($P$10-SUM($D$9:D159))&gt;0,$AA$10,0)</f>
        <v>0</v>
      </c>
      <c r="E160" s="728">
        <f>ROUND(((P$9-SUM(C$9:C159))*G$2/100)/12,0)+ROUND(((P$10-SUM(D$9:D159))*(G$2-P$15)/100)/12,0)</f>
        <v>0</v>
      </c>
      <c r="F160" s="729">
        <f t="shared" si="10"/>
        <v>0</v>
      </c>
      <c r="G160" s="2331"/>
      <c r="H160" s="2332"/>
      <c r="I160" s="730"/>
      <c r="J160" s="730"/>
      <c r="K160" s="730"/>
      <c r="L160" s="730"/>
      <c r="M160" s="731">
        <f t="shared" si="12"/>
        <v>0</v>
      </c>
      <c r="N160" s="321"/>
      <c r="X160" s="312"/>
      <c r="Y160" s="312"/>
      <c r="Z160" s="312"/>
      <c r="AA160" s="313"/>
    </row>
    <row r="161" spans="1:27" s="314" customFormat="1" ht="18.75" customHeight="1">
      <c r="A161" s="724">
        <f t="shared" si="13"/>
        <v>0</v>
      </c>
      <c r="B161" s="725">
        <f t="shared" si="11"/>
        <v>0</v>
      </c>
      <c r="C161" s="726">
        <f>IF(($P$9-SUM($C$9:C160))&gt;0,$AA$9,0)</f>
        <v>0</v>
      </c>
      <c r="D161" s="727">
        <f>IF(($P$10-SUM($D$9:D160))&gt;0,$AA$10,0)</f>
        <v>0</v>
      </c>
      <c r="E161" s="728">
        <f>ROUND(((P$9-SUM(C$9:C160))*G$2/100)/12,0)+ROUND(((P$10-SUM(D$9:D160))*(G$2-P$15)/100)/12,0)</f>
        <v>0</v>
      </c>
      <c r="F161" s="729">
        <f t="shared" si="10"/>
        <v>0</v>
      </c>
      <c r="G161" s="2331"/>
      <c r="H161" s="2332"/>
      <c r="I161" s="730"/>
      <c r="J161" s="730"/>
      <c r="K161" s="730"/>
      <c r="L161" s="730"/>
      <c r="M161" s="731">
        <f t="shared" si="12"/>
        <v>0</v>
      </c>
      <c r="N161" s="321"/>
      <c r="X161" s="312"/>
      <c r="Y161" s="312"/>
      <c r="Z161" s="312"/>
      <c r="AA161" s="313"/>
    </row>
    <row r="162" spans="1:27" s="314" customFormat="1" ht="18.75" customHeight="1">
      <c r="A162" s="724">
        <f t="shared" si="13"/>
        <v>0</v>
      </c>
      <c r="B162" s="725">
        <f t="shared" si="11"/>
        <v>0</v>
      </c>
      <c r="C162" s="726">
        <f>IF(($P$9-SUM($C$9:C161))&gt;0,$AA$9,0)</f>
        <v>0</v>
      </c>
      <c r="D162" s="727">
        <f>IF(($P$10-SUM($D$9:D161))&gt;0,$AA$10,0)</f>
        <v>0</v>
      </c>
      <c r="E162" s="728">
        <f>ROUND(((P$9-SUM(C$9:C161))*G$2/100)/12,0)+ROUND(((P$10-SUM(D$9:D161))*(G$2-P$15)/100)/12,0)</f>
        <v>0</v>
      </c>
      <c r="F162" s="729">
        <f t="shared" si="10"/>
        <v>0</v>
      </c>
      <c r="G162" s="737" t="s">
        <v>253</v>
      </c>
      <c r="H162" s="763">
        <f>IF(P$13&gt;1,"未定",SUM(F153:F164))</f>
        <v>0</v>
      </c>
      <c r="I162" s="730"/>
      <c r="J162" s="730"/>
      <c r="K162" s="730"/>
      <c r="L162" s="730"/>
      <c r="M162" s="731">
        <f t="shared" si="12"/>
        <v>0</v>
      </c>
      <c r="N162" s="321"/>
      <c r="X162" s="312"/>
      <c r="Y162" s="312"/>
      <c r="Z162" s="312"/>
      <c r="AA162" s="313"/>
    </row>
    <row r="163" spans="1:27" s="314" customFormat="1" ht="18.75" customHeight="1">
      <c r="A163" s="724">
        <f t="shared" si="13"/>
        <v>0</v>
      </c>
      <c r="B163" s="725">
        <f t="shared" si="11"/>
        <v>0</v>
      </c>
      <c r="C163" s="726">
        <f>IF(($P$9-SUM($C$9:C162))&gt;0,$AA$9,0)</f>
        <v>0</v>
      </c>
      <c r="D163" s="727">
        <f>IF(($P$10-SUM($D$9:D162))&gt;0,$AA$10,0)</f>
        <v>0</v>
      </c>
      <c r="E163" s="728">
        <f>ROUND(((P$9-SUM(C$9:C162))*G$2/100)/12,0)+ROUND(((P$10-SUM(D$9:D162))*(G$2-P$15)/100)/12,0)</f>
        <v>0</v>
      </c>
      <c r="F163" s="729">
        <f t="shared" si="10"/>
        <v>0</v>
      </c>
      <c r="G163" s="739" t="s">
        <v>274</v>
      </c>
      <c r="H163" s="740">
        <f>SUM(B153:B164)</f>
        <v>0</v>
      </c>
      <c r="I163" s="730"/>
      <c r="J163" s="730"/>
      <c r="K163" s="730"/>
      <c r="L163" s="730"/>
      <c r="M163" s="731">
        <f t="shared" si="12"/>
        <v>0</v>
      </c>
      <c r="N163" s="321"/>
      <c r="X163" s="312"/>
      <c r="Y163" s="312"/>
      <c r="Z163" s="312"/>
      <c r="AA163" s="313"/>
    </row>
    <row r="164" spans="1:27" s="314" customFormat="1" ht="18.75" customHeight="1">
      <c r="A164" s="742">
        <f t="shared" si="13"/>
        <v>0</v>
      </c>
      <c r="B164" s="743">
        <f t="shared" si="11"/>
        <v>0</v>
      </c>
      <c r="C164" s="744">
        <f>IF(($P$9-SUM($C$9:C163))&gt;0,$AA$9,0)</f>
        <v>0</v>
      </c>
      <c r="D164" s="745">
        <f>IF(($P$10-SUM($D$9:D163))&gt;0,$AA$10,0)</f>
        <v>0</v>
      </c>
      <c r="E164" s="746">
        <f>ROUND(((P$9-SUM(C$9:C163))*G$2/100)/12,0)+ROUND(((P$10-SUM(D$9:D163))*(G$2-P$15)/100)/12,0)</f>
        <v>0</v>
      </c>
      <c r="F164" s="747">
        <f t="shared" si="10"/>
        <v>0</v>
      </c>
      <c r="G164" s="748" t="s">
        <v>276</v>
      </c>
      <c r="H164" s="749">
        <f>IF(P$13&gt;1,"未定",SUM(E153:E164))</f>
        <v>0</v>
      </c>
      <c r="I164" s="750"/>
      <c r="J164" s="750"/>
      <c r="K164" s="750"/>
      <c r="L164" s="750"/>
      <c r="M164" s="751">
        <f t="shared" si="12"/>
        <v>0</v>
      </c>
      <c r="N164" s="321"/>
      <c r="X164" s="312"/>
      <c r="Y164" s="312"/>
      <c r="Z164" s="312"/>
      <c r="AA164" s="313"/>
    </row>
    <row r="165" spans="1:27" s="314" customFormat="1" ht="18.75" customHeight="1">
      <c r="A165" s="712">
        <f t="shared" si="13"/>
        <v>0</v>
      </c>
      <c r="B165" s="713">
        <f t="shared" si="11"/>
        <v>0</v>
      </c>
      <c r="C165" s="714">
        <f>IF(($P$9-SUM($C$9:C164))&gt;0,$AA$9,0)</f>
        <v>0</v>
      </c>
      <c r="D165" s="715">
        <f>IF(($P$10-SUM($D$9:D164))&gt;0,$AA$10,0)</f>
        <v>0</v>
      </c>
      <c r="E165" s="755">
        <f>ROUND(((P$9-SUM(C$9:C164))*G$2/100)/12,0)+ROUND(((P$10-SUM(D$9:D164))*(G$2-P$15)/100)/12,0)</f>
        <v>0</v>
      </c>
      <c r="F165" s="717">
        <f t="shared" si="10"/>
        <v>0</v>
      </c>
      <c r="G165" s="2329" t="s">
        <v>296</v>
      </c>
      <c r="H165" s="2330"/>
      <c r="I165" s="718"/>
      <c r="J165" s="718"/>
      <c r="K165" s="718"/>
      <c r="L165" s="718"/>
      <c r="M165" s="720">
        <f t="shared" si="12"/>
        <v>0</v>
      </c>
      <c r="N165" s="321"/>
      <c r="X165" s="312"/>
      <c r="Y165" s="312"/>
      <c r="Z165" s="312"/>
      <c r="AA165" s="313"/>
    </row>
    <row r="166" spans="1:27" s="314" customFormat="1" ht="18.75" customHeight="1">
      <c r="A166" s="724">
        <f t="shared" si="13"/>
        <v>0</v>
      </c>
      <c r="B166" s="725">
        <f t="shared" si="11"/>
        <v>0</v>
      </c>
      <c r="C166" s="726">
        <f>IF(($P$9-SUM($C$9:C165))&gt;0,$AA$9,0)</f>
        <v>0</v>
      </c>
      <c r="D166" s="727">
        <f>IF(($P$10-SUM($D$9:D165))&gt;0,$AA$10,0)</f>
        <v>0</v>
      </c>
      <c r="E166" s="728">
        <f>ROUND(((P$9-SUM(C$9:C165))*G$2/100)/12,0)+ROUND(((P$10-SUM(D$9:D165))*(G$2-P$15)/100)/12,0)</f>
        <v>0</v>
      </c>
      <c r="F166" s="729">
        <f t="shared" si="10"/>
        <v>0</v>
      </c>
      <c r="G166" s="2331"/>
      <c r="H166" s="2332"/>
      <c r="I166" s="730"/>
      <c r="J166" s="730"/>
      <c r="K166" s="730"/>
      <c r="L166" s="730"/>
      <c r="M166" s="731">
        <f t="shared" si="12"/>
        <v>0</v>
      </c>
      <c r="N166" s="321"/>
      <c r="X166" s="312"/>
      <c r="Y166" s="312"/>
      <c r="Z166" s="312"/>
      <c r="AA166" s="313"/>
    </row>
    <row r="167" spans="1:27" s="314" customFormat="1" ht="18.75" customHeight="1">
      <c r="A167" s="724">
        <f t="shared" si="13"/>
        <v>0</v>
      </c>
      <c r="B167" s="725">
        <f t="shared" si="11"/>
        <v>0</v>
      </c>
      <c r="C167" s="726">
        <f>IF(($P$9-SUM($C$9:C166))&gt;0,$AA$9,0)</f>
        <v>0</v>
      </c>
      <c r="D167" s="727">
        <f>IF(($P$10-SUM($D$9:D166))&gt;0,$AA$10,0)</f>
        <v>0</v>
      </c>
      <c r="E167" s="728">
        <f>ROUND(((P$9-SUM(C$9:C166))*G$2/100)/12,0)+ROUND(((P$10-SUM(D$9:D166))*(G$2-P$15)/100)/12,0)</f>
        <v>0</v>
      </c>
      <c r="F167" s="729">
        <f t="shared" si="10"/>
        <v>0</v>
      </c>
      <c r="G167" s="2331"/>
      <c r="H167" s="2332"/>
      <c r="I167" s="730"/>
      <c r="J167" s="730"/>
      <c r="K167" s="730"/>
      <c r="L167" s="730"/>
      <c r="M167" s="731">
        <f t="shared" si="12"/>
        <v>0</v>
      </c>
      <c r="N167" s="321"/>
      <c r="X167" s="312"/>
      <c r="Y167" s="312"/>
      <c r="Z167" s="312"/>
      <c r="AA167" s="313"/>
    </row>
    <row r="168" spans="1:27" s="314" customFormat="1" ht="18.75" customHeight="1">
      <c r="A168" s="724">
        <f t="shared" si="13"/>
        <v>0</v>
      </c>
      <c r="B168" s="725">
        <f t="shared" si="11"/>
        <v>0</v>
      </c>
      <c r="C168" s="726">
        <f>IF(($P$9-SUM($C$9:C167))&gt;0,$AA$9,0)</f>
        <v>0</v>
      </c>
      <c r="D168" s="727">
        <f>IF(($P$10-SUM($D$9:D167))&gt;0,$AA$10,0)</f>
        <v>0</v>
      </c>
      <c r="E168" s="728">
        <f>ROUND(((P$9-SUM(C$9:C167))*G$2/100)/12,0)+ROUND(((P$10-SUM(D$9:D167))*(G$2-P$15)/100)/12,0)</f>
        <v>0</v>
      </c>
      <c r="F168" s="729">
        <f t="shared" si="10"/>
        <v>0</v>
      </c>
      <c r="G168" s="2331"/>
      <c r="H168" s="2332"/>
      <c r="I168" s="730"/>
      <c r="J168" s="730"/>
      <c r="K168" s="730"/>
      <c r="L168" s="730"/>
      <c r="M168" s="731">
        <f t="shared" si="12"/>
        <v>0</v>
      </c>
      <c r="N168" s="321"/>
      <c r="X168" s="312"/>
      <c r="Y168" s="312"/>
      <c r="Z168" s="312"/>
      <c r="AA168" s="313"/>
    </row>
    <row r="169" spans="1:27" s="314" customFormat="1" ht="18.75" customHeight="1">
      <c r="A169" s="724">
        <f t="shared" si="13"/>
        <v>0</v>
      </c>
      <c r="B169" s="725">
        <f t="shared" si="11"/>
        <v>0</v>
      </c>
      <c r="C169" s="726">
        <f>IF(($P$9-SUM($C$9:C168))&gt;0,$AA$9,0)</f>
        <v>0</v>
      </c>
      <c r="D169" s="727">
        <f>IF(($P$10-SUM($D$9:D168))&gt;0,$AA$10,0)</f>
        <v>0</v>
      </c>
      <c r="E169" s="728">
        <f>ROUND(((P$9-SUM(C$9:C168))*G$2/100)/12,0)+ROUND(((P$10-SUM(D$9:D168))*(G$2-P$15)/100)/12,0)</f>
        <v>0</v>
      </c>
      <c r="F169" s="729">
        <f t="shared" si="10"/>
        <v>0</v>
      </c>
      <c r="G169" s="2331"/>
      <c r="H169" s="2332"/>
      <c r="I169" s="730"/>
      <c r="J169" s="730"/>
      <c r="K169" s="730"/>
      <c r="L169" s="730"/>
      <c r="M169" s="731">
        <f t="shared" si="12"/>
        <v>0</v>
      </c>
      <c r="N169" s="321"/>
      <c r="X169" s="312"/>
      <c r="Y169" s="312"/>
      <c r="Z169" s="312"/>
      <c r="AA169" s="313"/>
    </row>
    <row r="170" spans="1:27" s="314" customFormat="1" ht="18.75" customHeight="1">
      <c r="A170" s="724">
        <f t="shared" si="13"/>
        <v>0</v>
      </c>
      <c r="B170" s="725">
        <f t="shared" si="11"/>
        <v>0</v>
      </c>
      <c r="C170" s="726">
        <f>IF(($P$9-SUM($C$9:C169))&gt;0,$AA$9,0)</f>
        <v>0</v>
      </c>
      <c r="D170" s="727">
        <f>IF(($P$10-SUM($D$9:D169))&gt;0,$AA$10,0)</f>
        <v>0</v>
      </c>
      <c r="E170" s="728">
        <f>ROUND(((P$9-SUM(C$9:C169))*G$2/100)/12,0)+ROUND(((P$10-SUM(D$9:D169))*(G$2-P$15)/100)/12,0)</f>
        <v>0</v>
      </c>
      <c r="F170" s="729">
        <f t="shared" si="10"/>
        <v>0</v>
      </c>
      <c r="G170" s="2331"/>
      <c r="H170" s="2332"/>
      <c r="I170" s="730"/>
      <c r="J170" s="730"/>
      <c r="K170" s="730"/>
      <c r="L170" s="730"/>
      <c r="M170" s="731">
        <f t="shared" si="12"/>
        <v>0</v>
      </c>
      <c r="N170" s="321"/>
      <c r="X170" s="312"/>
      <c r="Y170" s="312"/>
      <c r="Z170" s="312"/>
      <c r="AA170" s="313"/>
    </row>
    <row r="171" spans="1:27" s="314" customFormat="1" ht="18.75" customHeight="1">
      <c r="A171" s="724">
        <f t="shared" si="13"/>
        <v>0</v>
      </c>
      <c r="B171" s="725">
        <f t="shared" si="11"/>
        <v>0</v>
      </c>
      <c r="C171" s="726">
        <f>IF(($P$9-SUM($C$9:C170))&gt;0,$AA$9,0)</f>
        <v>0</v>
      </c>
      <c r="D171" s="727">
        <f>IF(($P$10-SUM($D$9:D170))&gt;0,$AA$10,0)</f>
        <v>0</v>
      </c>
      <c r="E171" s="728">
        <f>ROUND(((P$9-SUM(C$9:C170))*G$2/100)/12,0)+ROUND(((P$10-SUM(D$9:D170))*(G$2-P$15)/100)/12,0)</f>
        <v>0</v>
      </c>
      <c r="F171" s="729">
        <f t="shared" si="10"/>
        <v>0</v>
      </c>
      <c r="G171" s="2331"/>
      <c r="H171" s="2332"/>
      <c r="I171" s="730"/>
      <c r="J171" s="730"/>
      <c r="K171" s="730"/>
      <c r="L171" s="730"/>
      <c r="M171" s="731">
        <f t="shared" si="12"/>
        <v>0</v>
      </c>
      <c r="N171" s="321"/>
      <c r="X171" s="312"/>
      <c r="Y171" s="312"/>
      <c r="Z171" s="312"/>
      <c r="AA171" s="313"/>
    </row>
    <row r="172" spans="1:27" s="314" customFormat="1" ht="18.75" customHeight="1">
      <c r="A172" s="724">
        <f t="shared" si="13"/>
        <v>0</v>
      </c>
      <c r="B172" s="725">
        <f t="shared" si="11"/>
        <v>0</v>
      </c>
      <c r="C172" s="726">
        <f>IF(($P$9-SUM($C$9:C171))&gt;0,$AA$9,0)</f>
        <v>0</v>
      </c>
      <c r="D172" s="727">
        <f>IF(($P$10-SUM($D$9:D171))&gt;0,$AA$10,0)</f>
        <v>0</v>
      </c>
      <c r="E172" s="728">
        <f>ROUND(((P$9-SUM(C$9:C171))*G$2/100)/12,0)+ROUND(((P$10-SUM(D$9:D171))*(G$2-P$15)/100)/12,0)</f>
        <v>0</v>
      </c>
      <c r="F172" s="729">
        <f t="shared" si="10"/>
        <v>0</v>
      </c>
      <c r="G172" s="2331"/>
      <c r="H172" s="2332"/>
      <c r="I172" s="730"/>
      <c r="J172" s="730"/>
      <c r="K172" s="730"/>
      <c r="L172" s="730"/>
      <c r="M172" s="731">
        <f t="shared" si="12"/>
        <v>0</v>
      </c>
      <c r="N172" s="321"/>
      <c r="X172" s="312"/>
      <c r="Y172" s="312"/>
      <c r="Z172" s="312"/>
      <c r="AA172" s="313"/>
    </row>
    <row r="173" spans="1:27" s="314" customFormat="1" ht="18.75" customHeight="1">
      <c r="A173" s="724">
        <f t="shared" si="13"/>
        <v>0</v>
      </c>
      <c r="B173" s="725">
        <f t="shared" si="11"/>
        <v>0</v>
      </c>
      <c r="C173" s="726">
        <f>IF(($P$9-SUM($C$9:C172))&gt;0,$AA$9,0)</f>
        <v>0</v>
      </c>
      <c r="D173" s="727">
        <f>IF(($P$10-SUM($D$9:D172))&gt;0,$AA$10,0)</f>
        <v>0</v>
      </c>
      <c r="E173" s="728">
        <f>ROUND(((P$9-SUM(C$9:C172))*G$2/100)/12,0)+ROUND(((P$10-SUM(D$9:D172))*(G$2-P$15)/100)/12,0)</f>
        <v>0</v>
      </c>
      <c r="F173" s="729">
        <f t="shared" si="10"/>
        <v>0</v>
      </c>
      <c r="G173" s="2331"/>
      <c r="H173" s="2332"/>
      <c r="I173" s="730"/>
      <c r="J173" s="730"/>
      <c r="K173" s="730"/>
      <c r="L173" s="730"/>
      <c r="M173" s="731">
        <f t="shared" si="12"/>
        <v>0</v>
      </c>
      <c r="N173" s="321"/>
      <c r="X173" s="312"/>
      <c r="Y173" s="312"/>
      <c r="Z173" s="312"/>
      <c r="AA173" s="313"/>
    </row>
    <row r="174" spans="1:27" s="314" customFormat="1" ht="18.75" customHeight="1">
      <c r="A174" s="724">
        <f t="shared" si="13"/>
        <v>0</v>
      </c>
      <c r="B174" s="725">
        <f t="shared" si="11"/>
        <v>0</v>
      </c>
      <c r="C174" s="726">
        <f>IF(($P$9-SUM($C$9:C173))&gt;0,$AA$9,0)</f>
        <v>0</v>
      </c>
      <c r="D174" s="727">
        <f>IF(($P$10-SUM($D$9:D173))&gt;0,$AA$10,0)</f>
        <v>0</v>
      </c>
      <c r="E174" s="728">
        <f>ROUND(((P$9-SUM(C$9:C173))*G$2/100)/12,0)+ROUND(((P$10-SUM(D$9:D173))*(G$2-P$15)/100)/12,0)</f>
        <v>0</v>
      </c>
      <c r="F174" s="729">
        <f t="shared" si="10"/>
        <v>0</v>
      </c>
      <c r="G174" s="737" t="s">
        <v>253</v>
      </c>
      <c r="H174" s="763">
        <f>IF(P$13&gt;1,"未定",SUM(F165:F176))</f>
        <v>0</v>
      </c>
      <c r="I174" s="730"/>
      <c r="J174" s="730"/>
      <c r="K174" s="730"/>
      <c r="L174" s="730"/>
      <c r="M174" s="731">
        <f t="shared" si="12"/>
        <v>0</v>
      </c>
      <c r="N174" s="321"/>
      <c r="X174" s="312"/>
      <c r="Y174" s="312"/>
      <c r="Z174" s="312"/>
      <c r="AA174" s="313"/>
    </row>
    <row r="175" spans="1:27" s="314" customFormat="1" ht="18.75" customHeight="1">
      <c r="A175" s="724">
        <f t="shared" si="13"/>
        <v>0</v>
      </c>
      <c r="B175" s="725">
        <f t="shared" si="11"/>
        <v>0</v>
      </c>
      <c r="C175" s="726">
        <f>IF(($P$9-SUM($C$9:C174))&gt;0,$AA$9,0)</f>
        <v>0</v>
      </c>
      <c r="D175" s="727">
        <f>IF(($P$10-SUM($D$9:D174))&gt;0,$AA$10,0)</f>
        <v>0</v>
      </c>
      <c r="E175" s="728">
        <f>ROUND(((P$9-SUM(C$9:C174))*G$2/100)/12,0)+ROUND(((P$10-SUM(D$9:D174))*(G$2-P$15)/100)/12,0)</f>
        <v>0</v>
      </c>
      <c r="F175" s="729">
        <f t="shared" si="10"/>
        <v>0</v>
      </c>
      <c r="G175" s="739" t="s">
        <v>274</v>
      </c>
      <c r="H175" s="740">
        <f>SUM(B165:B176)</f>
        <v>0</v>
      </c>
      <c r="I175" s="730"/>
      <c r="J175" s="730"/>
      <c r="K175" s="730"/>
      <c r="L175" s="730"/>
      <c r="M175" s="731">
        <f t="shared" si="12"/>
        <v>0</v>
      </c>
      <c r="N175" s="321"/>
      <c r="X175" s="312"/>
      <c r="Y175" s="312"/>
      <c r="Z175" s="312"/>
      <c r="AA175" s="313"/>
    </row>
    <row r="176" spans="1:27" s="314" customFormat="1" ht="18.75" customHeight="1">
      <c r="A176" s="742">
        <f t="shared" si="13"/>
        <v>0</v>
      </c>
      <c r="B176" s="743">
        <f t="shared" si="11"/>
        <v>0</v>
      </c>
      <c r="C176" s="744">
        <f>IF(($P$9-SUM($C$9:C175))&gt;0,$AA$9,0)</f>
        <v>0</v>
      </c>
      <c r="D176" s="745">
        <f>IF(($P$10-SUM($D$9:D175))&gt;0,$AA$10,0)</f>
        <v>0</v>
      </c>
      <c r="E176" s="746">
        <f>ROUND(((P$9-SUM(C$9:C175))*G$2/100)/12,0)+ROUND(((P$10-SUM(D$9:D175))*(G$2-P$15)/100)/12,0)</f>
        <v>0</v>
      </c>
      <c r="F176" s="747">
        <f t="shared" si="10"/>
        <v>0</v>
      </c>
      <c r="G176" s="748" t="s">
        <v>276</v>
      </c>
      <c r="H176" s="749">
        <f>IF(P$13&gt;1,"未定",SUM(E165:E176))</f>
        <v>0</v>
      </c>
      <c r="I176" s="750"/>
      <c r="J176" s="750"/>
      <c r="K176" s="750"/>
      <c r="L176" s="750"/>
      <c r="M176" s="751">
        <f t="shared" si="12"/>
        <v>0</v>
      </c>
      <c r="N176" s="321"/>
      <c r="X176" s="312"/>
      <c r="Y176" s="312"/>
      <c r="Z176" s="312"/>
      <c r="AA176" s="313"/>
    </row>
    <row r="177" spans="1:27" s="314" customFormat="1" ht="18.75" customHeight="1">
      <c r="A177" s="712">
        <f t="shared" si="13"/>
        <v>0</v>
      </c>
      <c r="B177" s="713">
        <f t="shared" si="11"/>
        <v>0</v>
      </c>
      <c r="C177" s="714">
        <f>IF(($P$9-SUM($C$9:C176))&gt;0,$AA$9,0)</f>
        <v>0</v>
      </c>
      <c r="D177" s="715">
        <f>IF(($P$10-SUM($D$9:D176))&gt;0,$AA$10,0)</f>
        <v>0</v>
      </c>
      <c r="E177" s="755">
        <f>ROUND(((P$9-SUM(C$9:C176))*G$2/100)/12,0)+ROUND(((P$10-SUM(D$9:D176))*(G$2-P$15)/100)/12,0)</f>
        <v>0</v>
      </c>
      <c r="F177" s="717">
        <f t="shared" si="10"/>
        <v>0</v>
      </c>
      <c r="G177" s="2329" t="s">
        <v>297</v>
      </c>
      <c r="H177" s="2330"/>
      <c r="I177" s="718"/>
      <c r="J177" s="718"/>
      <c r="K177" s="718"/>
      <c r="L177" s="718"/>
      <c r="M177" s="720">
        <f t="shared" si="12"/>
        <v>0</v>
      </c>
      <c r="N177" s="321"/>
      <c r="X177" s="312"/>
      <c r="Y177" s="312"/>
      <c r="Z177" s="312"/>
      <c r="AA177" s="313"/>
    </row>
    <row r="178" spans="1:27" s="314" customFormat="1" ht="18.75" customHeight="1">
      <c r="A178" s="724">
        <f t="shared" si="13"/>
        <v>0</v>
      </c>
      <c r="B178" s="725">
        <f t="shared" si="11"/>
        <v>0</v>
      </c>
      <c r="C178" s="726">
        <f>IF(($P$9-SUM($C$9:C177))&gt;0,$AA$9,0)</f>
        <v>0</v>
      </c>
      <c r="D178" s="727">
        <f>IF(($P$10-SUM($D$9:D177))&gt;0,$AA$10,0)</f>
        <v>0</v>
      </c>
      <c r="E178" s="728">
        <f>ROUND(((P$9-SUM(C$9:C177))*G$2/100)/12,0)+ROUND(((P$10-SUM(D$9:D177))*(G$2-P$15)/100)/12,0)</f>
        <v>0</v>
      </c>
      <c r="F178" s="729">
        <f t="shared" si="10"/>
        <v>0</v>
      </c>
      <c r="G178" s="2331"/>
      <c r="H178" s="2332"/>
      <c r="I178" s="730"/>
      <c r="J178" s="730"/>
      <c r="K178" s="730"/>
      <c r="L178" s="730"/>
      <c r="M178" s="731">
        <f t="shared" si="12"/>
        <v>0</v>
      </c>
      <c r="N178" s="321"/>
      <c r="X178" s="312"/>
      <c r="Y178" s="312"/>
      <c r="Z178" s="312"/>
      <c r="AA178" s="313"/>
    </row>
    <row r="179" spans="1:27" s="314" customFormat="1" ht="18.75" customHeight="1">
      <c r="A179" s="724">
        <f t="shared" si="13"/>
        <v>0</v>
      </c>
      <c r="B179" s="725">
        <f t="shared" si="11"/>
        <v>0</v>
      </c>
      <c r="C179" s="726">
        <f>IF(($P$9-SUM($C$9:C178))&gt;0,$AA$9,0)</f>
        <v>0</v>
      </c>
      <c r="D179" s="727">
        <f>IF(($P$10-SUM($D$9:D178))&gt;0,$AA$10,0)</f>
        <v>0</v>
      </c>
      <c r="E179" s="728">
        <f>ROUND(((P$9-SUM(C$9:C178))*G$2/100)/12,0)+ROUND(((P$10-SUM(D$9:D178))*(G$2-P$15)/100)/12,0)</f>
        <v>0</v>
      </c>
      <c r="F179" s="729">
        <f t="shared" si="10"/>
        <v>0</v>
      </c>
      <c r="G179" s="2331"/>
      <c r="H179" s="2332"/>
      <c r="I179" s="730"/>
      <c r="J179" s="730"/>
      <c r="K179" s="730"/>
      <c r="L179" s="730"/>
      <c r="M179" s="731">
        <f t="shared" si="12"/>
        <v>0</v>
      </c>
      <c r="N179" s="321"/>
      <c r="X179" s="312"/>
      <c r="Y179" s="312"/>
      <c r="Z179" s="312"/>
      <c r="AA179" s="313"/>
    </row>
    <row r="180" spans="1:27" s="314" customFormat="1" ht="18.75" customHeight="1">
      <c r="A180" s="724">
        <f t="shared" si="13"/>
        <v>0</v>
      </c>
      <c r="B180" s="725">
        <f t="shared" si="11"/>
        <v>0</v>
      </c>
      <c r="C180" s="726">
        <f>IF(($P$9-SUM($C$9:C179))&gt;0,$AA$9,0)</f>
        <v>0</v>
      </c>
      <c r="D180" s="727">
        <f>IF(($P$10-SUM($D$9:D179))&gt;0,$AA$10,0)</f>
        <v>0</v>
      </c>
      <c r="E180" s="728">
        <f>ROUND(((P$9-SUM(C$9:C179))*G$2/100)/12,0)+ROUND(((P$10-SUM(D$9:D179))*(G$2-P$15)/100)/12,0)</f>
        <v>0</v>
      </c>
      <c r="F180" s="729">
        <f t="shared" si="10"/>
        <v>0</v>
      </c>
      <c r="G180" s="2331"/>
      <c r="H180" s="2332"/>
      <c r="I180" s="730"/>
      <c r="J180" s="730"/>
      <c r="K180" s="730"/>
      <c r="L180" s="730"/>
      <c r="M180" s="731">
        <f t="shared" si="12"/>
        <v>0</v>
      </c>
      <c r="N180" s="321"/>
      <c r="X180" s="312"/>
      <c r="Y180" s="312"/>
      <c r="Z180" s="312"/>
      <c r="AA180" s="313"/>
    </row>
    <row r="181" spans="1:27" s="314" customFormat="1" ht="18.75" customHeight="1">
      <c r="A181" s="724">
        <f t="shared" si="13"/>
        <v>0</v>
      </c>
      <c r="B181" s="725">
        <f t="shared" si="11"/>
        <v>0</v>
      </c>
      <c r="C181" s="726">
        <f>IF(($P$9-SUM($C$9:C180))&gt;0,$AA$9,0)</f>
        <v>0</v>
      </c>
      <c r="D181" s="727">
        <f>IF(($P$10-SUM($D$9:D180))&gt;0,$AA$10,0)</f>
        <v>0</v>
      </c>
      <c r="E181" s="728">
        <f>ROUND(((P$9-SUM(C$9:C180))*G$2/100)/12,0)+ROUND(((P$10-SUM(D$9:D180))*(G$2-P$15)/100)/12,0)</f>
        <v>0</v>
      </c>
      <c r="F181" s="729">
        <f t="shared" si="10"/>
        <v>0</v>
      </c>
      <c r="G181" s="2331"/>
      <c r="H181" s="2332"/>
      <c r="I181" s="730"/>
      <c r="J181" s="730"/>
      <c r="K181" s="730"/>
      <c r="L181" s="730"/>
      <c r="M181" s="731">
        <f t="shared" si="12"/>
        <v>0</v>
      </c>
      <c r="N181" s="321"/>
      <c r="X181" s="312"/>
      <c r="Y181" s="312"/>
      <c r="Z181" s="312"/>
      <c r="AA181" s="313"/>
    </row>
    <row r="182" spans="1:27" s="314" customFormat="1" ht="18.75" customHeight="1">
      <c r="A182" s="724">
        <f t="shared" si="13"/>
        <v>0</v>
      </c>
      <c r="B182" s="725">
        <f t="shared" si="11"/>
        <v>0</v>
      </c>
      <c r="C182" s="726">
        <f>IF(($P$9-SUM($C$9:C181))&gt;0,$AA$9,0)</f>
        <v>0</v>
      </c>
      <c r="D182" s="727">
        <f>IF(($P$10-SUM($D$9:D181))&gt;0,$AA$10,0)</f>
        <v>0</v>
      </c>
      <c r="E182" s="728">
        <f>ROUND(((P$9-SUM(C$9:C181))*G$2/100)/12,0)+ROUND(((P$10-SUM(D$9:D181))*(G$2-P$15)/100)/12,0)</f>
        <v>0</v>
      </c>
      <c r="F182" s="729">
        <f t="shared" si="10"/>
        <v>0</v>
      </c>
      <c r="G182" s="2331"/>
      <c r="H182" s="2332"/>
      <c r="I182" s="730"/>
      <c r="J182" s="730"/>
      <c r="K182" s="730"/>
      <c r="L182" s="730"/>
      <c r="M182" s="731">
        <f t="shared" si="12"/>
        <v>0</v>
      </c>
      <c r="N182" s="321"/>
      <c r="X182" s="312"/>
      <c r="Y182" s="312"/>
      <c r="Z182" s="312"/>
      <c r="AA182" s="313"/>
    </row>
    <row r="183" spans="1:27" s="314" customFormat="1" ht="18.75" customHeight="1">
      <c r="A183" s="724">
        <f t="shared" si="13"/>
        <v>0</v>
      </c>
      <c r="B183" s="725">
        <f t="shared" si="11"/>
        <v>0</v>
      </c>
      <c r="C183" s="726">
        <f>IF(($P$9-SUM($C$9:C182))&gt;0,$AA$9,0)</f>
        <v>0</v>
      </c>
      <c r="D183" s="727">
        <f>IF(($P$10-SUM($D$9:D182))&gt;0,$AA$10,0)</f>
        <v>0</v>
      </c>
      <c r="E183" s="728">
        <f>ROUND(((P$9-SUM(C$9:C182))*G$2/100)/12,0)+ROUND(((P$10-SUM(D$9:D182))*(G$2-P$15)/100)/12,0)</f>
        <v>0</v>
      </c>
      <c r="F183" s="729">
        <f t="shared" si="10"/>
        <v>0</v>
      </c>
      <c r="G183" s="2331"/>
      <c r="H183" s="2332"/>
      <c r="I183" s="730"/>
      <c r="J183" s="730"/>
      <c r="K183" s="730"/>
      <c r="L183" s="730"/>
      <c r="M183" s="731">
        <f t="shared" si="12"/>
        <v>0</v>
      </c>
      <c r="N183" s="321"/>
      <c r="X183" s="312"/>
      <c r="Y183" s="312"/>
      <c r="Z183" s="312"/>
      <c r="AA183" s="313"/>
    </row>
    <row r="184" spans="1:27" s="314" customFormat="1" ht="18.75" customHeight="1">
      <c r="A184" s="724">
        <f t="shared" si="13"/>
        <v>0</v>
      </c>
      <c r="B184" s="725">
        <f t="shared" si="11"/>
        <v>0</v>
      </c>
      <c r="C184" s="726">
        <f>IF(($P$9-SUM($C$9:C183))&gt;0,$AA$9,0)</f>
        <v>0</v>
      </c>
      <c r="D184" s="727">
        <f>IF(($P$10-SUM($D$9:D183))&gt;0,$AA$10,0)</f>
        <v>0</v>
      </c>
      <c r="E184" s="728">
        <f>ROUND(((P$9-SUM(C$9:C183))*G$2/100)/12,0)+ROUND(((P$10-SUM(D$9:D183))*(G$2-P$15)/100)/12,0)</f>
        <v>0</v>
      </c>
      <c r="F184" s="729">
        <f t="shared" si="10"/>
        <v>0</v>
      </c>
      <c r="G184" s="2331"/>
      <c r="H184" s="2332"/>
      <c r="I184" s="730"/>
      <c r="J184" s="730"/>
      <c r="K184" s="730"/>
      <c r="L184" s="730"/>
      <c r="M184" s="731">
        <f t="shared" si="12"/>
        <v>0</v>
      </c>
      <c r="N184" s="321"/>
      <c r="X184" s="312"/>
      <c r="Y184" s="312"/>
      <c r="Z184" s="312"/>
      <c r="AA184" s="313"/>
    </row>
    <row r="185" spans="1:27" s="314" customFormat="1" ht="18.75" customHeight="1">
      <c r="A185" s="724">
        <f t="shared" si="13"/>
        <v>0</v>
      </c>
      <c r="B185" s="725">
        <f t="shared" si="11"/>
        <v>0</v>
      </c>
      <c r="C185" s="726">
        <f>IF(($P$9-SUM($C$9:C184))&gt;0,$AA$9,0)</f>
        <v>0</v>
      </c>
      <c r="D185" s="727">
        <f>IF(($P$10-SUM($D$9:D184))&gt;0,$AA$10,0)</f>
        <v>0</v>
      </c>
      <c r="E185" s="728">
        <f>ROUND(((P$9-SUM(C$9:C184))*G$2/100)/12,0)+ROUND(((P$10-SUM(D$9:D184))*(G$2-P$15)/100)/12,0)</f>
        <v>0</v>
      </c>
      <c r="F185" s="729">
        <f t="shared" si="10"/>
        <v>0</v>
      </c>
      <c r="G185" s="2331"/>
      <c r="H185" s="2332"/>
      <c r="I185" s="730"/>
      <c r="J185" s="730"/>
      <c r="K185" s="730"/>
      <c r="L185" s="730"/>
      <c r="M185" s="731">
        <f t="shared" si="12"/>
        <v>0</v>
      </c>
      <c r="N185" s="321"/>
      <c r="X185" s="312"/>
      <c r="Y185" s="312"/>
      <c r="Z185" s="312"/>
      <c r="AA185" s="313"/>
    </row>
    <row r="186" spans="1:27" s="314" customFormat="1" ht="18.75" customHeight="1">
      <c r="A186" s="724">
        <f t="shared" si="13"/>
        <v>0</v>
      </c>
      <c r="B186" s="725">
        <f t="shared" si="11"/>
        <v>0</v>
      </c>
      <c r="C186" s="726">
        <f>IF(($P$9-SUM($C$9:C185))&gt;0,$AA$9,0)</f>
        <v>0</v>
      </c>
      <c r="D186" s="727">
        <f>IF(($P$10-SUM($D$9:D185))&gt;0,$AA$10,0)</f>
        <v>0</v>
      </c>
      <c r="E186" s="728">
        <f>ROUND(((P$9-SUM(C$9:C185))*G$2/100)/12,0)+ROUND(((P$10-SUM(D$9:D185))*(G$2-P$15)/100)/12,0)</f>
        <v>0</v>
      </c>
      <c r="F186" s="729">
        <f t="shared" si="10"/>
        <v>0</v>
      </c>
      <c r="G186" s="737" t="s">
        <v>253</v>
      </c>
      <c r="H186" s="763">
        <f>IF(P$13&gt;1,"未定",SUM(F177:F188))</f>
        <v>0</v>
      </c>
      <c r="I186" s="730"/>
      <c r="J186" s="730"/>
      <c r="K186" s="730"/>
      <c r="L186" s="730"/>
      <c r="M186" s="731">
        <f t="shared" si="12"/>
        <v>0</v>
      </c>
      <c r="N186" s="321"/>
      <c r="X186" s="312"/>
      <c r="Y186" s="312"/>
      <c r="Z186" s="312"/>
      <c r="AA186" s="313"/>
    </row>
    <row r="187" spans="1:27" s="314" customFormat="1" ht="18.75" customHeight="1">
      <c r="A187" s="724">
        <f t="shared" si="13"/>
        <v>0</v>
      </c>
      <c r="B187" s="725">
        <f t="shared" si="11"/>
        <v>0</v>
      </c>
      <c r="C187" s="726">
        <f>IF(($P$9-SUM($C$9:C186))&gt;0,$AA$9,0)</f>
        <v>0</v>
      </c>
      <c r="D187" s="727">
        <f>IF(($P$10-SUM($D$9:D186))&gt;0,$AA$10,0)</f>
        <v>0</v>
      </c>
      <c r="E187" s="728">
        <f>ROUND(((P$9-SUM(C$9:C186))*G$2/100)/12,0)+ROUND(((P$10-SUM(D$9:D186))*(G$2-P$15)/100)/12,0)</f>
        <v>0</v>
      </c>
      <c r="F187" s="729">
        <f t="shared" si="10"/>
        <v>0</v>
      </c>
      <c r="G187" s="739" t="s">
        <v>274</v>
      </c>
      <c r="H187" s="740">
        <f>SUM(B177:B188)</f>
        <v>0</v>
      </c>
      <c r="I187" s="730"/>
      <c r="J187" s="730"/>
      <c r="K187" s="730"/>
      <c r="L187" s="730"/>
      <c r="M187" s="731">
        <f t="shared" si="12"/>
        <v>0</v>
      </c>
      <c r="N187" s="321"/>
      <c r="X187" s="312"/>
      <c r="Y187" s="312"/>
      <c r="Z187" s="312"/>
      <c r="AA187" s="313"/>
    </row>
    <row r="188" spans="1:27" s="314" customFormat="1" ht="18.75" customHeight="1">
      <c r="A188" s="742">
        <f t="shared" si="13"/>
        <v>0</v>
      </c>
      <c r="B188" s="743">
        <f t="shared" si="11"/>
        <v>0</v>
      </c>
      <c r="C188" s="744">
        <f>IF(($P$9-SUM($C$9:C187))&gt;0,$AA$9,0)</f>
        <v>0</v>
      </c>
      <c r="D188" s="745">
        <f>IF(($P$10-SUM($D$9:D187))&gt;0,$AA$10,0)</f>
        <v>0</v>
      </c>
      <c r="E188" s="746">
        <f>ROUND(((P$9-SUM(C$9:C187))*G$2/100)/12,0)+ROUND(((P$10-SUM(D$9:D187))*(G$2-P$15)/100)/12,0)</f>
        <v>0</v>
      </c>
      <c r="F188" s="747">
        <f t="shared" si="10"/>
        <v>0</v>
      </c>
      <c r="G188" s="748" t="s">
        <v>276</v>
      </c>
      <c r="H188" s="749">
        <f>IF(P$13&gt;1,"未定",SUM(E177:E188))</f>
        <v>0</v>
      </c>
      <c r="I188" s="750"/>
      <c r="J188" s="750"/>
      <c r="K188" s="750"/>
      <c r="L188" s="750"/>
      <c r="M188" s="751">
        <f t="shared" si="12"/>
        <v>0</v>
      </c>
      <c r="N188" s="321"/>
      <c r="X188" s="312"/>
      <c r="Y188" s="312"/>
      <c r="Z188" s="312"/>
      <c r="AA188" s="313"/>
    </row>
    <row r="189" spans="1:27" s="314" customFormat="1" ht="18.75" customHeight="1">
      <c r="A189" s="712">
        <f t="shared" si="13"/>
        <v>0</v>
      </c>
      <c r="B189" s="713">
        <f t="shared" si="11"/>
        <v>0</v>
      </c>
      <c r="C189" s="714">
        <f>IF(($P$9-SUM($C$9:C188))&gt;0,$AA$9,0)</f>
        <v>0</v>
      </c>
      <c r="D189" s="715">
        <f>IF(($P$10-SUM($D$9:D188))&gt;0,$AA$10,0)</f>
        <v>0</v>
      </c>
      <c r="E189" s="755">
        <f>ROUND(((P$9-SUM(C$9:C188))*G$2/100)/12,0)+ROUND(((P$10-SUM(D$9:D188))*(G$2-P$15)/100)/12,0)</f>
        <v>0</v>
      </c>
      <c r="F189" s="717">
        <f t="shared" si="10"/>
        <v>0</v>
      </c>
      <c r="G189" s="2329" t="s">
        <v>298</v>
      </c>
      <c r="H189" s="2330"/>
      <c r="I189" s="718"/>
      <c r="J189" s="718"/>
      <c r="K189" s="718"/>
      <c r="L189" s="718"/>
      <c r="M189" s="720">
        <f t="shared" si="12"/>
        <v>0</v>
      </c>
      <c r="N189" s="321"/>
      <c r="X189" s="312"/>
      <c r="Y189" s="312"/>
      <c r="Z189" s="312"/>
      <c r="AA189" s="313"/>
    </row>
    <row r="190" spans="1:27" s="314" customFormat="1" ht="18.75" customHeight="1">
      <c r="A190" s="724">
        <f t="shared" si="13"/>
        <v>0</v>
      </c>
      <c r="B190" s="725">
        <f t="shared" si="11"/>
        <v>0</v>
      </c>
      <c r="C190" s="726">
        <f>IF(($P$9-SUM($C$9:C189))&gt;0,$AA$9,0)</f>
        <v>0</v>
      </c>
      <c r="D190" s="727">
        <f>IF(($P$10-SUM($D$9:D189))&gt;0,$AA$10,0)</f>
        <v>0</v>
      </c>
      <c r="E190" s="728">
        <f>ROUND(((P$9-SUM(C$9:C189))*G$2/100)/12,0)+ROUND(((P$10-SUM(D$9:D189))*(G$2-P$15)/100)/12,0)</f>
        <v>0</v>
      </c>
      <c r="F190" s="729">
        <f t="shared" si="10"/>
        <v>0</v>
      </c>
      <c r="G190" s="2331"/>
      <c r="H190" s="2332"/>
      <c r="I190" s="730"/>
      <c r="J190" s="730"/>
      <c r="K190" s="730"/>
      <c r="L190" s="730"/>
      <c r="M190" s="731">
        <f t="shared" si="12"/>
        <v>0</v>
      </c>
      <c r="N190" s="321"/>
      <c r="X190" s="312"/>
      <c r="Y190" s="312"/>
      <c r="Z190" s="312"/>
      <c r="AA190" s="313"/>
    </row>
    <row r="191" spans="1:27" s="314" customFormat="1" ht="18.75" customHeight="1">
      <c r="A191" s="724">
        <f t="shared" si="13"/>
        <v>0</v>
      </c>
      <c r="B191" s="725">
        <f t="shared" si="11"/>
        <v>0</v>
      </c>
      <c r="C191" s="726">
        <f>IF(($P$9-SUM($C$9:C190))&gt;0,$AA$9,0)</f>
        <v>0</v>
      </c>
      <c r="D191" s="727">
        <f>IF(($P$10-SUM($D$9:D190))&gt;0,$AA$10,0)</f>
        <v>0</v>
      </c>
      <c r="E191" s="728">
        <f>ROUND(((P$9-SUM(C$9:C190))*G$2/100)/12,0)+ROUND(((P$10-SUM(D$9:D190))*(G$2-P$15)/100)/12,0)</f>
        <v>0</v>
      </c>
      <c r="F191" s="729">
        <f t="shared" si="10"/>
        <v>0</v>
      </c>
      <c r="G191" s="2331"/>
      <c r="H191" s="2332"/>
      <c r="I191" s="730"/>
      <c r="J191" s="730"/>
      <c r="K191" s="730"/>
      <c r="L191" s="730"/>
      <c r="M191" s="731">
        <f t="shared" si="12"/>
        <v>0</v>
      </c>
      <c r="N191" s="321"/>
      <c r="X191" s="312"/>
      <c r="Y191" s="312"/>
      <c r="Z191" s="312"/>
      <c r="AA191" s="313"/>
    </row>
    <row r="192" spans="1:27" s="314" customFormat="1" ht="18.75" customHeight="1">
      <c r="A192" s="724">
        <f t="shared" si="13"/>
        <v>0</v>
      </c>
      <c r="B192" s="725">
        <f t="shared" si="11"/>
        <v>0</v>
      </c>
      <c r="C192" s="726">
        <f>IF(($P$9-SUM($C$9:C191))&gt;0,$AA$9,0)</f>
        <v>0</v>
      </c>
      <c r="D192" s="727">
        <f>IF(($P$10-SUM($D$9:D191))&gt;0,$AA$10,0)</f>
        <v>0</v>
      </c>
      <c r="E192" s="728">
        <f>ROUND(((P$9-SUM(C$9:C191))*G$2/100)/12,0)+ROUND(((P$10-SUM(D$9:D191))*(G$2-P$15)/100)/12,0)</f>
        <v>0</v>
      </c>
      <c r="F192" s="729">
        <f t="shared" si="10"/>
        <v>0</v>
      </c>
      <c r="G192" s="2331"/>
      <c r="H192" s="2332"/>
      <c r="I192" s="730"/>
      <c r="J192" s="730"/>
      <c r="K192" s="730"/>
      <c r="L192" s="730"/>
      <c r="M192" s="731">
        <f t="shared" si="12"/>
        <v>0</v>
      </c>
      <c r="N192" s="321"/>
      <c r="X192" s="312"/>
      <c r="Y192" s="312"/>
      <c r="Z192" s="312"/>
      <c r="AA192" s="313"/>
    </row>
    <row r="193" spans="1:27" s="314" customFormat="1" ht="18.75" customHeight="1">
      <c r="A193" s="724">
        <f t="shared" si="13"/>
        <v>0</v>
      </c>
      <c r="B193" s="725">
        <f t="shared" si="11"/>
        <v>0</v>
      </c>
      <c r="C193" s="726">
        <f>IF(($P$9-SUM($C$9:C192))&gt;0,$AA$9,0)</f>
        <v>0</v>
      </c>
      <c r="D193" s="727">
        <f>IF(($P$10-SUM($D$9:D192))&gt;0,$AA$10,0)</f>
        <v>0</v>
      </c>
      <c r="E193" s="728">
        <f>ROUND(((P$9-SUM(C$9:C192))*G$2/100)/12,0)+ROUND(((P$10-SUM(D$9:D192))*(G$2-P$15)/100)/12,0)</f>
        <v>0</v>
      </c>
      <c r="F193" s="729">
        <f t="shared" ref="F193:F256" si="14">IF(P$13&gt;1,"未定",B193+E193)</f>
        <v>0</v>
      </c>
      <c r="G193" s="2331"/>
      <c r="H193" s="2332"/>
      <c r="I193" s="730"/>
      <c r="J193" s="730"/>
      <c r="K193" s="730"/>
      <c r="L193" s="730"/>
      <c r="M193" s="731">
        <f t="shared" si="12"/>
        <v>0</v>
      </c>
      <c r="N193" s="321"/>
      <c r="X193" s="312"/>
      <c r="Y193" s="312"/>
      <c r="Z193" s="312"/>
      <c r="AA193" s="313"/>
    </row>
    <row r="194" spans="1:27" s="314" customFormat="1" ht="18.75" customHeight="1">
      <c r="A194" s="724">
        <f t="shared" si="13"/>
        <v>0</v>
      </c>
      <c r="B194" s="725">
        <f t="shared" si="11"/>
        <v>0</v>
      </c>
      <c r="C194" s="726">
        <f>IF(($P$9-SUM($C$9:C193))&gt;0,$AA$9,0)</f>
        <v>0</v>
      </c>
      <c r="D194" s="727">
        <f>IF(($P$10-SUM($D$9:D193))&gt;0,$AA$10,0)</f>
        <v>0</v>
      </c>
      <c r="E194" s="728">
        <f>ROUND(((P$9-SUM(C$9:C193))*G$2/100)/12,0)+ROUND(((P$10-SUM(D$9:D193))*(G$2-P$15)/100)/12,0)</f>
        <v>0</v>
      </c>
      <c r="F194" s="729">
        <f t="shared" si="14"/>
        <v>0</v>
      </c>
      <c r="G194" s="2331"/>
      <c r="H194" s="2332"/>
      <c r="I194" s="730"/>
      <c r="J194" s="730"/>
      <c r="K194" s="730"/>
      <c r="L194" s="730"/>
      <c r="M194" s="731">
        <f t="shared" si="12"/>
        <v>0</v>
      </c>
      <c r="N194" s="321"/>
      <c r="X194" s="312"/>
      <c r="Y194" s="312"/>
      <c r="Z194" s="312"/>
      <c r="AA194" s="313"/>
    </row>
    <row r="195" spans="1:27" s="314" customFormat="1" ht="18.75" customHeight="1">
      <c r="A195" s="724">
        <f t="shared" si="13"/>
        <v>0</v>
      </c>
      <c r="B195" s="725">
        <f t="shared" si="11"/>
        <v>0</v>
      </c>
      <c r="C195" s="726">
        <f>IF(($P$9-SUM($C$9:C194))&gt;0,$AA$9,0)</f>
        <v>0</v>
      </c>
      <c r="D195" s="727">
        <f>IF(($P$10-SUM($D$9:D194))&gt;0,$AA$10,0)</f>
        <v>0</v>
      </c>
      <c r="E195" s="728">
        <f>ROUND(((P$9-SUM(C$9:C194))*G$2/100)/12,0)+ROUND(((P$10-SUM(D$9:D194))*(G$2-P$15)/100)/12,0)</f>
        <v>0</v>
      </c>
      <c r="F195" s="729">
        <f t="shared" si="14"/>
        <v>0</v>
      </c>
      <c r="G195" s="2331"/>
      <c r="H195" s="2332"/>
      <c r="I195" s="730"/>
      <c r="J195" s="730"/>
      <c r="K195" s="730"/>
      <c r="L195" s="730"/>
      <c r="M195" s="731">
        <f t="shared" si="12"/>
        <v>0</v>
      </c>
      <c r="N195" s="321"/>
      <c r="X195" s="312"/>
      <c r="Y195" s="312"/>
      <c r="Z195" s="312"/>
      <c r="AA195" s="313"/>
    </row>
    <row r="196" spans="1:27" s="314" customFormat="1" ht="18.75" customHeight="1">
      <c r="A196" s="724">
        <f t="shared" si="13"/>
        <v>0</v>
      </c>
      <c r="B196" s="725">
        <f t="shared" si="11"/>
        <v>0</v>
      </c>
      <c r="C196" s="726">
        <f>IF(($P$9-SUM($C$9:C195))&gt;0,$AA$9,0)</f>
        <v>0</v>
      </c>
      <c r="D196" s="727">
        <f>IF(($P$10-SUM($D$9:D195))&gt;0,$AA$10,0)</f>
        <v>0</v>
      </c>
      <c r="E196" s="728">
        <f>ROUND(((P$9-SUM(C$9:C195))*G$2/100)/12,0)+ROUND(((P$10-SUM(D$9:D195))*(G$2-P$15)/100)/12,0)</f>
        <v>0</v>
      </c>
      <c r="F196" s="729">
        <f t="shared" si="14"/>
        <v>0</v>
      </c>
      <c r="G196" s="2331"/>
      <c r="H196" s="2332"/>
      <c r="I196" s="730"/>
      <c r="J196" s="730"/>
      <c r="K196" s="730"/>
      <c r="L196" s="730"/>
      <c r="M196" s="731">
        <f t="shared" si="12"/>
        <v>0</v>
      </c>
      <c r="N196" s="321"/>
      <c r="X196" s="312"/>
      <c r="Y196" s="312"/>
      <c r="Z196" s="312"/>
      <c r="AA196" s="313"/>
    </row>
    <row r="197" spans="1:27" s="314" customFormat="1" ht="18.75" customHeight="1">
      <c r="A197" s="724">
        <f t="shared" si="13"/>
        <v>0</v>
      </c>
      <c r="B197" s="725">
        <f t="shared" si="11"/>
        <v>0</v>
      </c>
      <c r="C197" s="726">
        <f>IF(($P$9-SUM($C$9:C196))&gt;0,$AA$9,0)</f>
        <v>0</v>
      </c>
      <c r="D197" s="727">
        <f>IF(($P$10-SUM($D$9:D196))&gt;0,$AA$10,0)</f>
        <v>0</v>
      </c>
      <c r="E197" s="728">
        <f>ROUND(((P$9-SUM(C$9:C196))*G$2/100)/12,0)+ROUND(((P$10-SUM(D$9:D196))*(G$2-P$15)/100)/12,0)</f>
        <v>0</v>
      </c>
      <c r="F197" s="729">
        <f t="shared" si="14"/>
        <v>0</v>
      </c>
      <c r="G197" s="2331"/>
      <c r="H197" s="2332"/>
      <c r="I197" s="730"/>
      <c r="J197" s="730"/>
      <c r="K197" s="730"/>
      <c r="L197" s="730"/>
      <c r="M197" s="731">
        <f t="shared" si="12"/>
        <v>0</v>
      </c>
      <c r="N197" s="321"/>
      <c r="X197" s="312"/>
      <c r="Y197" s="312"/>
      <c r="Z197" s="312"/>
      <c r="AA197" s="313"/>
    </row>
    <row r="198" spans="1:27" s="314" customFormat="1" ht="18.75" customHeight="1">
      <c r="A198" s="724">
        <f t="shared" si="13"/>
        <v>0</v>
      </c>
      <c r="B198" s="725">
        <f t="shared" si="11"/>
        <v>0</v>
      </c>
      <c r="C198" s="726">
        <f>IF(($P$9-SUM($C$9:C197))&gt;0,$AA$9,0)</f>
        <v>0</v>
      </c>
      <c r="D198" s="727">
        <f>IF(($P$10-SUM($D$9:D197))&gt;0,$AA$10,0)</f>
        <v>0</v>
      </c>
      <c r="E198" s="728">
        <f>ROUND(((P$9-SUM(C$9:C197))*G$2/100)/12,0)+ROUND(((P$10-SUM(D$9:D197))*(G$2-P$15)/100)/12,0)</f>
        <v>0</v>
      </c>
      <c r="F198" s="729">
        <f t="shared" si="14"/>
        <v>0</v>
      </c>
      <c r="G198" s="737" t="s">
        <v>253</v>
      </c>
      <c r="H198" s="763">
        <f>IF(P$13&gt;1,"未定",SUM(F189:F200))</f>
        <v>0</v>
      </c>
      <c r="I198" s="730"/>
      <c r="J198" s="730"/>
      <c r="K198" s="730"/>
      <c r="L198" s="730"/>
      <c r="M198" s="731">
        <f t="shared" si="12"/>
        <v>0</v>
      </c>
      <c r="N198" s="321"/>
      <c r="X198" s="312"/>
      <c r="Y198" s="312"/>
      <c r="Z198" s="312"/>
      <c r="AA198" s="313"/>
    </row>
    <row r="199" spans="1:27" s="314" customFormat="1" ht="18.75" customHeight="1">
      <c r="A199" s="724">
        <f t="shared" si="13"/>
        <v>0</v>
      </c>
      <c r="B199" s="725">
        <f t="shared" si="11"/>
        <v>0</v>
      </c>
      <c r="C199" s="726">
        <f>IF(($P$9-SUM($C$9:C198))&gt;0,$AA$9,0)</f>
        <v>0</v>
      </c>
      <c r="D199" s="727">
        <f>IF(($P$10-SUM($D$9:D198))&gt;0,$AA$10,0)</f>
        <v>0</v>
      </c>
      <c r="E199" s="728">
        <f>ROUND(((P$9-SUM(C$9:C198))*G$2/100)/12,0)+ROUND(((P$10-SUM(D$9:D198))*(G$2-P$15)/100)/12,0)</f>
        <v>0</v>
      </c>
      <c r="F199" s="729">
        <f t="shared" si="14"/>
        <v>0</v>
      </c>
      <c r="G199" s="739" t="s">
        <v>274</v>
      </c>
      <c r="H199" s="740">
        <f>SUM(B189:B200)</f>
        <v>0</v>
      </c>
      <c r="I199" s="730"/>
      <c r="J199" s="730"/>
      <c r="K199" s="730"/>
      <c r="L199" s="730"/>
      <c r="M199" s="731">
        <f t="shared" si="12"/>
        <v>0</v>
      </c>
      <c r="N199" s="321"/>
      <c r="X199" s="312"/>
      <c r="Y199" s="312"/>
      <c r="Z199" s="312"/>
      <c r="AA199" s="313"/>
    </row>
    <row r="200" spans="1:27" s="314" customFormat="1" ht="18.75" customHeight="1">
      <c r="A200" s="742">
        <f t="shared" si="13"/>
        <v>0</v>
      </c>
      <c r="B200" s="743">
        <f t="shared" si="11"/>
        <v>0</v>
      </c>
      <c r="C200" s="744">
        <f>IF(($P$9-SUM($C$9:C199))&gt;0,$AA$9,0)</f>
        <v>0</v>
      </c>
      <c r="D200" s="745">
        <f>IF(($P$10-SUM($D$9:D199))&gt;0,$AA$10,0)</f>
        <v>0</v>
      </c>
      <c r="E200" s="746">
        <f>ROUND(((P$9-SUM(C$9:C199))*G$2/100)/12,0)+ROUND(((P$10-SUM(D$9:D199))*(G$2-P$15)/100)/12,0)</f>
        <v>0</v>
      </c>
      <c r="F200" s="747">
        <f t="shared" si="14"/>
        <v>0</v>
      </c>
      <c r="G200" s="748" t="s">
        <v>276</v>
      </c>
      <c r="H200" s="749">
        <f>IF(P$13&gt;1,"未定",SUM(E189:E200))</f>
        <v>0</v>
      </c>
      <c r="I200" s="750"/>
      <c r="J200" s="750"/>
      <c r="K200" s="750"/>
      <c r="L200" s="750"/>
      <c r="M200" s="751">
        <f t="shared" si="12"/>
        <v>0</v>
      </c>
      <c r="N200" s="321"/>
      <c r="X200" s="312"/>
      <c r="Y200" s="312"/>
      <c r="Z200" s="312"/>
      <c r="AA200" s="313"/>
    </row>
    <row r="201" spans="1:27" s="314" customFormat="1" ht="18.75" customHeight="1">
      <c r="A201" s="712">
        <f t="shared" si="13"/>
        <v>0</v>
      </c>
      <c r="B201" s="713">
        <f t="shared" ref="B201:B264" si="15">SUM(C201:D201)</f>
        <v>0</v>
      </c>
      <c r="C201" s="714">
        <f>IF(($P$9-SUM($C$9:C200))&gt;0,$AA$9,0)</f>
        <v>0</v>
      </c>
      <c r="D201" s="715">
        <f>IF(($P$10-SUM($D$9:D200))&gt;0,$AA$10,0)</f>
        <v>0</v>
      </c>
      <c r="E201" s="755">
        <f>ROUND(((P$9-SUM(C$9:C200))*G$2/100)/12,0)+ROUND(((P$10-SUM(D$9:D200))*(G$2-P$15)/100)/12,0)</f>
        <v>0</v>
      </c>
      <c r="F201" s="717">
        <f t="shared" si="14"/>
        <v>0</v>
      </c>
      <c r="G201" s="2329" t="s">
        <v>299</v>
      </c>
      <c r="H201" s="2330"/>
      <c r="I201" s="718"/>
      <c r="J201" s="718"/>
      <c r="K201" s="718"/>
      <c r="L201" s="718"/>
      <c r="M201" s="720">
        <f t="shared" ref="M201:M264" si="16">SUM(I201:L201)</f>
        <v>0</v>
      </c>
      <c r="N201" s="321"/>
      <c r="X201" s="312"/>
      <c r="Y201" s="312"/>
      <c r="Z201" s="312"/>
      <c r="AA201" s="313"/>
    </row>
    <row r="202" spans="1:27" s="314" customFormat="1" ht="18.75" customHeight="1">
      <c r="A202" s="724">
        <f t="shared" ref="A202:A265" si="17">IF(F202&gt;0,A201+1,0)</f>
        <v>0</v>
      </c>
      <c r="B202" s="725">
        <f t="shared" si="15"/>
        <v>0</v>
      </c>
      <c r="C202" s="726">
        <f>IF(($P$9-SUM($C$9:C201))&gt;0,$AA$9,0)</f>
        <v>0</v>
      </c>
      <c r="D202" s="727">
        <f>IF(($P$10-SUM($D$9:D201))&gt;0,$AA$10,0)</f>
        <v>0</v>
      </c>
      <c r="E202" s="728">
        <f>ROUND(((P$9-SUM(C$9:C201))*G$2/100)/12,0)+ROUND(((P$10-SUM(D$9:D201))*(G$2-P$15)/100)/12,0)</f>
        <v>0</v>
      </c>
      <c r="F202" s="729">
        <f t="shared" si="14"/>
        <v>0</v>
      </c>
      <c r="G202" s="2331"/>
      <c r="H202" s="2332"/>
      <c r="I202" s="730"/>
      <c r="J202" s="730"/>
      <c r="K202" s="730"/>
      <c r="L202" s="730"/>
      <c r="M202" s="731">
        <f t="shared" si="16"/>
        <v>0</v>
      </c>
      <c r="N202" s="321"/>
      <c r="X202" s="312"/>
      <c r="Y202" s="312"/>
      <c r="Z202" s="312"/>
      <c r="AA202" s="313"/>
    </row>
    <row r="203" spans="1:27" s="314" customFormat="1" ht="18.75" customHeight="1">
      <c r="A203" s="724">
        <f t="shared" si="17"/>
        <v>0</v>
      </c>
      <c r="B203" s="725">
        <f t="shared" si="15"/>
        <v>0</v>
      </c>
      <c r="C203" s="726">
        <f>IF(($P$9-SUM($C$9:C202))&gt;0,$AA$9,0)</f>
        <v>0</v>
      </c>
      <c r="D203" s="727">
        <f>IF(($P$10-SUM($D$9:D202))&gt;0,$AA$10,0)</f>
        <v>0</v>
      </c>
      <c r="E203" s="728">
        <f>ROUND(((P$9-SUM(C$9:C202))*G$2/100)/12,0)+ROUND(((P$10-SUM(D$9:D202))*(G$2-P$15)/100)/12,0)</f>
        <v>0</v>
      </c>
      <c r="F203" s="729">
        <f t="shared" si="14"/>
        <v>0</v>
      </c>
      <c r="G203" s="2331"/>
      <c r="H203" s="2332"/>
      <c r="I203" s="730"/>
      <c r="J203" s="730"/>
      <c r="K203" s="730"/>
      <c r="L203" s="730"/>
      <c r="M203" s="731">
        <f t="shared" si="16"/>
        <v>0</v>
      </c>
      <c r="N203" s="321"/>
      <c r="X203" s="312"/>
      <c r="Y203" s="312"/>
      <c r="Z203" s="312"/>
      <c r="AA203" s="313"/>
    </row>
    <row r="204" spans="1:27" s="314" customFormat="1" ht="18.75" customHeight="1">
      <c r="A204" s="724">
        <f t="shared" si="17"/>
        <v>0</v>
      </c>
      <c r="B204" s="725">
        <f t="shared" si="15"/>
        <v>0</v>
      </c>
      <c r="C204" s="726">
        <f>IF(($P$9-SUM($C$9:C203))&gt;0,$AA$9,0)</f>
        <v>0</v>
      </c>
      <c r="D204" s="727">
        <f>IF(($P$10-SUM($D$9:D203))&gt;0,$AA$10,0)</f>
        <v>0</v>
      </c>
      <c r="E204" s="728">
        <f>ROUND(((P$9-SUM(C$9:C203))*G$2/100)/12,0)+ROUND(((P$10-SUM(D$9:D203))*(G$2-P$15)/100)/12,0)</f>
        <v>0</v>
      </c>
      <c r="F204" s="729">
        <f t="shared" si="14"/>
        <v>0</v>
      </c>
      <c r="G204" s="2331"/>
      <c r="H204" s="2332"/>
      <c r="I204" s="730"/>
      <c r="J204" s="730"/>
      <c r="K204" s="730"/>
      <c r="L204" s="730"/>
      <c r="M204" s="731">
        <f t="shared" si="16"/>
        <v>0</v>
      </c>
      <c r="N204" s="321"/>
      <c r="X204" s="312"/>
      <c r="Y204" s="312"/>
      <c r="Z204" s="312"/>
      <c r="AA204" s="313"/>
    </row>
    <row r="205" spans="1:27" s="314" customFormat="1" ht="18.75" customHeight="1">
      <c r="A205" s="724">
        <f t="shared" si="17"/>
        <v>0</v>
      </c>
      <c r="B205" s="725">
        <f t="shared" si="15"/>
        <v>0</v>
      </c>
      <c r="C205" s="726">
        <f>IF(($P$9-SUM($C$9:C204))&gt;0,$AA$9,0)</f>
        <v>0</v>
      </c>
      <c r="D205" s="727">
        <f>IF(($P$10-SUM($D$9:D204))&gt;0,$AA$10,0)</f>
        <v>0</v>
      </c>
      <c r="E205" s="728">
        <f>ROUND(((P$9-SUM(C$9:C204))*G$2/100)/12,0)+ROUND(((P$10-SUM(D$9:D204))*(G$2-P$15)/100)/12,0)</f>
        <v>0</v>
      </c>
      <c r="F205" s="729">
        <f t="shared" si="14"/>
        <v>0</v>
      </c>
      <c r="G205" s="2331"/>
      <c r="H205" s="2332"/>
      <c r="I205" s="730"/>
      <c r="J205" s="730"/>
      <c r="K205" s="730"/>
      <c r="L205" s="730"/>
      <c r="M205" s="731">
        <f t="shared" si="16"/>
        <v>0</v>
      </c>
      <c r="N205" s="321"/>
      <c r="X205" s="312"/>
      <c r="Y205" s="312"/>
      <c r="Z205" s="312"/>
      <c r="AA205" s="313"/>
    </row>
    <row r="206" spans="1:27" s="314" customFormat="1" ht="18.75" customHeight="1">
      <c r="A206" s="724">
        <f t="shared" si="17"/>
        <v>0</v>
      </c>
      <c r="B206" s="725">
        <f t="shared" si="15"/>
        <v>0</v>
      </c>
      <c r="C206" s="726">
        <f>IF(($P$9-SUM($C$9:C205))&gt;0,$AA$9,0)</f>
        <v>0</v>
      </c>
      <c r="D206" s="727">
        <f>IF(($P$10-SUM($D$9:D205))&gt;0,$AA$10,0)</f>
        <v>0</v>
      </c>
      <c r="E206" s="728">
        <f>ROUND(((P$9-SUM(C$9:C205))*G$2/100)/12,0)+ROUND(((P$10-SUM(D$9:D205))*(G$2-P$15)/100)/12,0)</f>
        <v>0</v>
      </c>
      <c r="F206" s="729">
        <f t="shared" si="14"/>
        <v>0</v>
      </c>
      <c r="G206" s="2331"/>
      <c r="H206" s="2332"/>
      <c r="I206" s="730"/>
      <c r="J206" s="730"/>
      <c r="K206" s="730"/>
      <c r="L206" s="730"/>
      <c r="M206" s="731">
        <f t="shared" si="16"/>
        <v>0</v>
      </c>
      <c r="N206" s="321"/>
      <c r="X206" s="312"/>
      <c r="Y206" s="312"/>
      <c r="Z206" s="312"/>
      <c r="AA206" s="313"/>
    </row>
    <row r="207" spans="1:27" s="314" customFormat="1" ht="18.75" customHeight="1">
      <c r="A207" s="724">
        <f t="shared" si="17"/>
        <v>0</v>
      </c>
      <c r="B207" s="725">
        <f t="shared" si="15"/>
        <v>0</v>
      </c>
      <c r="C207" s="726">
        <f>IF(($P$9-SUM($C$9:C206))&gt;0,$AA$9,0)</f>
        <v>0</v>
      </c>
      <c r="D207" s="727">
        <f>IF(($P$10-SUM($D$9:D206))&gt;0,$AA$10,0)</f>
        <v>0</v>
      </c>
      <c r="E207" s="728">
        <f>ROUND(((P$9-SUM(C$9:C206))*G$2/100)/12,0)+ROUND(((P$10-SUM(D$9:D206))*(G$2-P$15)/100)/12,0)</f>
        <v>0</v>
      </c>
      <c r="F207" s="729">
        <f t="shared" si="14"/>
        <v>0</v>
      </c>
      <c r="G207" s="2331"/>
      <c r="H207" s="2332"/>
      <c r="I207" s="730"/>
      <c r="J207" s="730"/>
      <c r="K207" s="730"/>
      <c r="L207" s="730"/>
      <c r="M207" s="731">
        <f t="shared" si="16"/>
        <v>0</v>
      </c>
      <c r="N207" s="321"/>
      <c r="X207" s="312"/>
      <c r="Y207" s="312"/>
      <c r="Z207" s="312"/>
      <c r="AA207" s="313"/>
    </row>
    <row r="208" spans="1:27" s="314" customFormat="1" ht="18.75" customHeight="1">
      <c r="A208" s="724">
        <f t="shared" si="17"/>
        <v>0</v>
      </c>
      <c r="B208" s="725">
        <f t="shared" si="15"/>
        <v>0</v>
      </c>
      <c r="C208" s="726">
        <f>IF(($P$9-SUM($C$9:C207))&gt;0,$AA$9,0)</f>
        <v>0</v>
      </c>
      <c r="D208" s="727">
        <f>IF(($P$10-SUM($D$9:D207))&gt;0,$AA$10,0)</f>
        <v>0</v>
      </c>
      <c r="E208" s="728">
        <f>ROUND(((P$9-SUM(C$9:C207))*G$2/100)/12,0)+ROUND(((P$10-SUM(D$9:D207))*(G$2-P$15)/100)/12,0)</f>
        <v>0</v>
      </c>
      <c r="F208" s="729">
        <f t="shared" si="14"/>
        <v>0</v>
      </c>
      <c r="G208" s="2331"/>
      <c r="H208" s="2332"/>
      <c r="I208" s="730"/>
      <c r="J208" s="730"/>
      <c r="K208" s="730"/>
      <c r="L208" s="730"/>
      <c r="M208" s="731">
        <f t="shared" si="16"/>
        <v>0</v>
      </c>
      <c r="N208" s="321"/>
      <c r="X208" s="312"/>
      <c r="Y208" s="312"/>
      <c r="Z208" s="312"/>
      <c r="AA208" s="313"/>
    </row>
    <row r="209" spans="1:27" s="314" customFormat="1" ht="18.75" customHeight="1">
      <c r="A209" s="724">
        <f t="shared" si="17"/>
        <v>0</v>
      </c>
      <c r="B209" s="725">
        <f t="shared" si="15"/>
        <v>0</v>
      </c>
      <c r="C209" s="726">
        <f>IF(($P$9-SUM($C$9:C208))&gt;0,$AA$9,0)</f>
        <v>0</v>
      </c>
      <c r="D209" s="727">
        <f>IF(($P$10-SUM($D$9:D208))&gt;0,$AA$10,0)</f>
        <v>0</v>
      </c>
      <c r="E209" s="728">
        <f>ROUND(((P$9-SUM(C$9:C208))*G$2/100)/12,0)+ROUND(((P$10-SUM(D$9:D208))*(G$2-P$15)/100)/12,0)</f>
        <v>0</v>
      </c>
      <c r="F209" s="729">
        <f t="shared" si="14"/>
        <v>0</v>
      </c>
      <c r="G209" s="2331"/>
      <c r="H209" s="2332"/>
      <c r="I209" s="730"/>
      <c r="J209" s="730"/>
      <c r="K209" s="730"/>
      <c r="L209" s="730"/>
      <c r="M209" s="731">
        <f t="shared" si="16"/>
        <v>0</v>
      </c>
      <c r="N209" s="321"/>
      <c r="X209" s="312"/>
      <c r="Y209" s="312"/>
      <c r="Z209" s="312"/>
      <c r="AA209" s="313"/>
    </row>
    <row r="210" spans="1:27" s="314" customFormat="1" ht="18.75" customHeight="1">
      <c r="A210" s="724">
        <f t="shared" si="17"/>
        <v>0</v>
      </c>
      <c r="B210" s="725">
        <f t="shared" si="15"/>
        <v>0</v>
      </c>
      <c r="C210" s="726">
        <f>IF(($P$9-SUM($C$9:C209))&gt;0,$AA$9,0)</f>
        <v>0</v>
      </c>
      <c r="D210" s="727">
        <f>IF(($P$10-SUM($D$9:D209))&gt;0,$AA$10,0)</f>
        <v>0</v>
      </c>
      <c r="E210" s="728">
        <f>ROUND(((P$9-SUM(C$9:C209))*G$2/100)/12,0)+ROUND(((P$10-SUM(D$9:D209))*(G$2-P$15)/100)/12,0)</f>
        <v>0</v>
      </c>
      <c r="F210" s="729">
        <f t="shared" si="14"/>
        <v>0</v>
      </c>
      <c r="G210" s="737" t="s">
        <v>253</v>
      </c>
      <c r="H210" s="763">
        <f>IF(P$13&gt;1,"未定",SUM(F201:F212))</f>
        <v>0</v>
      </c>
      <c r="I210" s="730"/>
      <c r="J210" s="730"/>
      <c r="K210" s="730"/>
      <c r="L210" s="730"/>
      <c r="M210" s="731">
        <f t="shared" si="16"/>
        <v>0</v>
      </c>
      <c r="N210" s="321"/>
      <c r="X210" s="312"/>
      <c r="Y210" s="312"/>
      <c r="Z210" s="312"/>
      <c r="AA210" s="313"/>
    </row>
    <row r="211" spans="1:27" s="314" customFormat="1" ht="18.75" customHeight="1">
      <c r="A211" s="724">
        <f t="shared" si="17"/>
        <v>0</v>
      </c>
      <c r="B211" s="725">
        <f t="shared" si="15"/>
        <v>0</v>
      </c>
      <c r="C211" s="726">
        <f>IF(($P$9-SUM($C$9:C210))&gt;0,$AA$9,0)</f>
        <v>0</v>
      </c>
      <c r="D211" s="727">
        <f>IF(($P$10-SUM($D$9:D210))&gt;0,$AA$10,0)</f>
        <v>0</v>
      </c>
      <c r="E211" s="728">
        <f>ROUND(((P$9-SUM(C$9:C210))*G$2/100)/12,0)+ROUND(((P$10-SUM(D$9:D210))*(G$2-P$15)/100)/12,0)</f>
        <v>0</v>
      </c>
      <c r="F211" s="729">
        <f t="shared" si="14"/>
        <v>0</v>
      </c>
      <c r="G211" s="739" t="s">
        <v>274</v>
      </c>
      <c r="H211" s="740">
        <f>SUM(B201:B212)</f>
        <v>0</v>
      </c>
      <c r="I211" s="730"/>
      <c r="J211" s="730"/>
      <c r="K211" s="730"/>
      <c r="L211" s="730"/>
      <c r="M211" s="731">
        <f t="shared" si="16"/>
        <v>0</v>
      </c>
      <c r="N211" s="321"/>
      <c r="X211" s="312"/>
      <c r="Y211" s="312"/>
      <c r="Z211" s="312"/>
      <c r="AA211" s="313"/>
    </row>
    <row r="212" spans="1:27" s="314" customFormat="1" ht="18.75" customHeight="1">
      <c r="A212" s="742">
        <f t="shared" si="17"/>
        <v>0</v>
      </c>
      <c r="B212" s="743">
        <f t="shared" si="15"/>
        <v>0</v>
      </c>
      <c r="C212" s="744">
        <f>IF(($P$9-SUM($C$9:C211))&gt;0,$AA$9,0)</f>
        <v>0</v>
      </c>
      <c r="D212" s="745">
        <f>IF(($P$10-SUM($D$9:D211))&gt;0,$AA$10,0)</f>
        <v>0</v>
      </c>
      <c r="E212" s="746">
        <f>ROUND(((P$9-SUM(C$9:C211))*G$2/100)/12,0)+ROUND(((P$10-SUM(D$9:D211))*(G$2-P$15)/100)/12,0)</f>
        <v>0</v>
      </c>
      <c r="F212" s="747">
        <f t="shared" si="14"/>
        <v>0</v>
      </c>
      <c r="G212" s="748" t="s">
        <v>276</v>
      </c>
      <c r="H212" s="749">
        <f>IF(P$13&gt;1,"未定",SUM(E201:E212))</f>
        <v>0</v>
      </c>
      <c r="I212" s="750"/>
      <c r="J212" s="750"/>
      <c r="K212" s="750"/>
      <c r="L212" s="750"/>
      <c r="M212" s="751">
        <f t="shared" si="16"/>
        <v>0</v>
      </c>
      <c r="N212" s="321"/>
      <c r="X212" s="312"/>
      <c r="Y212" s="312"/>
      <c r="Z212" s="312"/>
      <c r="AA212" s="313"/>
    </row>
    <row r="213" spans="1:27" s="314" customFormat="1" ht="18.75" customHeight="1">
      <c r="A213" s="712">
        <f t="shared" si="17"/>
        <v>0</v>
      </c>
      <c r="B213" s="713">
        <f t="shared" si="15"/>
        <v>0</v>
      </c>
      <c r="C213" s="714">
        <f>IF(($P$9-SUM($C$9:C212))&gt;0,$AA$9,0)</f>
        <v>0</v>
      </c>
      <c r="D213" s="715">
        <f>IF(($P$10-SUM($D$9:D212))&gt;0,$AA$10,0)</f>
        <v>0</v>
      </c>
      <c r="E213" s="755">
        <f>ROUND(((P$9-SUM(C$9:C212))*G$2/100)/12,0)+ROUND(((P$10-SUM(D$9:D212))*(G$2-P$15)/100)/12,0)</f>
        <v>0</v>
      </c>
      <c r="F213" s="717">
        <f t="shared" si="14"/>
        <v>0</v>
      </c>
      <c r="G213" s="2329" t="s">
        <v>300</v>
      </c>
      <c r="H213" s="2330"/>
      <c r="I213" s="718"/>
      <c r="J213" s="718"/>
      <c r="K213" s="718"/>
      <c r="L213" s="718"/>
      <c r="M213" s="720">
        <f t="shared" si="16"/>
        <v>0</v>
      </c>
      <c r="N213" s="321"/>
      <c r="X213" s="312"/>
      <c r="Y213" s="312"/>
      <c r="Z213" s="312"/>
      <c r="AA213" s="313"/>
    </row>
    <row r="214" spans="1:27" s="314" customFormat="1" ht="18.75" customHeight="1">
      <c r="A214" s="724">
        <f t="shared" si="17"/>
        <v>0</v>
      </c>
      <c r="B214" s="725">
        <f t="shared" si="15"/>
        <v>0</v>
      </c>
      <c r="C214" s="726">
        <f>IF(($P$9-SUM($C$9:C213))&gt;0,$AA$9,0)</f>
        <v>0</v>
      </c>
      <c r="D214" s="727">
        <f>IF(($P$10-SUM($D$9:D213))&gt;0,$AA$10,0)</f>
        <v>0</v>
      </c>
      <c r="E214" s="728">
        <f>ROUND(((P$9-SUM(C$9:C213))*G$2/100)/12,0)+ROUND(((P$10-SUM(D$9:D213))*(G$2-P$15)/100)/12,0)</f>
        <v>0</v>
      </c>
      <c r="F214" s="729">
        <f t="shared" si="14"/>
        <v>0</v>
      </c>
      <c r="G214" s="2331"/>
      <c r="H214" s="2332"/>
      <c r="I214" s="730"/>
      <c r="J214" s="730"/>
      <c r="K214" s="730"/>
      <c r="L214" s="730"/>
      <c r="M214" s="731">
        <f t="shared" si="16"/>
        <v>0</v>
      </c>
      <c r="N214" s="321"/>
      <c r="X214" s="312"/>
      <c r="Y214" s="312"/>
      <c r="Z214" s="312"/>
      <c r="AA214" s="313"/>
    </row>
    <row r="215" spans="1:27" s="314" customFormat="1" ht="18.75" customHeight="1">
      <c r="A215" s="724">
        <f t="shared" si="17"/>
        <v>0</v>
      </c>
      <c r="B215" s="725">
        <f t="shared" si="15"/>
        <v>0</v>
      </c>
      <c r="C215" s="726">
        <f>IF(($P$9-SUM($C$9:C214))&gt;0,$AA$9,0)</f>
        <v>0</v>
      </c>
      <c r="D215" s="727">
        <f>IF(($P$10-SUM($D$9:D214))&gt;0,$AA$10,0)</f>
        <v>0</v>
      </c>
      <c r="E215" s="728">
        <f>ROUND(((P$9-SUM(C$9:C214))*G$2/100)/12,0)+ROUND(((P$10-SUM(D$9:D214))*(G$2-P$15)/100)/12,0)</f>
        <v>0</v>
      </c>
      <c r="F215" s="729">
        <f t="shared" si="14"/>
        <v>0</v>
      </c>
      <c r="G215" s="2331"/>
      <c r="H215" s="2332"/>
      <c r="I215" s="730"/>
      <c r="J215" s="730"/>
      <c r="K215" s="730"/>
      <c r="L215" s="730"/>
      <c r="M215" s="731">
        <f t="shared" si="16"/>
        <v>0</v>
      </c>
      <c r="N215" s="321"/>
      <c r="X215" s="312"/>
      <c r="Y215" s="312"/>
      <c r="Z215" s="312"/>
      <c r="AA215" s="313"/>
    </row>
    <row r="216" spans="1:27" s="314" customFormat="1" ht="18.75" customHeight="1">
      <c r="A216" s="724">
        <f t="shared" si="17"/>
        <v>0</v>
      </c>
      <c r="B216" s="725">
        <f t="shared" si="15"/>
        <v>0</v>
      </c>
      <c r="C216" s="726">
        <f>IF(($P$9-SUM($C$9:C215))&gt;0,$AA$9,0)</f>
        <v>0</v>
      </c>
      <c r="D216" s="727">
        <f>IF(($P$10-SUM($D$9:D215))&gt;0,$AA$10,0)</f>
        <v>0</v>
      </c>
      <c r="E216" s="728">
        <f>ROUND(((P$9-SUM(C$9:C215))*G$2/100)/12,0)+ROUND(((P$10-SUM(D$9:D215))*(G$2-P$15)/100)/12,0)</f>
        <v>0</v>
      </c>
      <c r="F216" s="729">
        <f t="shared" si="14"/>
        <v>0</v>
      </c>
      <c r="G216" s="2331"/>
      <c r="H216" s="2332"/>
      <c r="I216" s="730"/>
      <c r="J216" s="730"/>
      <c r="K216" s="730"/>
      <c r="L216" s="730"/>
      <c r="M216" s="731">
        <f t="shared" si="16"/>
        <v>0</v>
      </c>
      <c r="N216" s="321"/>
      <c r="X216" s="312"/>
      <c r="Y216" s="312"/>
      <c r="Z216" s="312"/>
      <c r="AA216" s="313"/>
    </row>
    <row r="217" spans="1:27" s="314" customFormat="1" ht="18.75" customHeight="1">
      <c r="A217" s="724">
        <f t="shared" si="17"/>
        <v>0</v>
      </c>
      <c r="B217" s="725">
        <f t="shared" si="15"/>
        <v>0</v>
      </c>
      <c r="C217" s="726">
        <f>IF(($P$9-SUM($C$9:C216))&gt;0,$AA$9,0)</f>
        <v>0</v>
      </c>
      <c r="D217" s="727">
        <f>IF(($P$10-SUM($D$9:D216))&gt;0,$AA$10,0)</f>
        <v>0</v>
      </c>
      <c r="E217" s="728">
        <f>ROUND(((P$9-SUM(C$9:C216))*G$2/100)/12,0)+ROUND(((P$10-SUM(D$9:D216))*(G$2-P$15)/100)/12,0)</f>
        <v>0</v>
      </c>
      <c r="F217" s="729">
        <f t="shared" si="14"/>
        <v>0</v>
      </c>
      <c r="G217" s="2331"/>
      <c r="H217" s="2332"/>
      <c r="I217" s="730"/>
      <c r="J217" s="730"/>
      <c r="K217" s="730"/>
      <c r="L217" s="730"/>
      <c r="M217" s="731">
        <f t="shared" si="16"/>
        <v>0</v>
      </c>
      <c r="N217" s="321"/>
      <c r="X217" s="312"/>
      <c r="Y217" s="312"/>
      <c r="Z217" s="312"/>
      <c r="AA217" s="313"/>
    </row>
    <row r="218" spans="1:27" s="314" customFormat="1" ht="18.75" customHeight="1">
      <c r="A218" s="724">
        <f t="shared" si="17"/>
        <v>0</v>
      </c>
      <c r="B218" s="725">
        <f t="shared" si="15"/>
        <v>0</v>
      </c>
      <c r="C218" s="726">
        <f>IF(($P$9-SUM($C$9:C217))&gt;0,$AA$9,0)</f>
        <v>0</v>
      </c>
      <c r="D218" s="727">
        <f>IF(($P$10-SUM($D$9:D217))&gt;0,$AA$10,0)</f>
        <v>0</v>
      </c>
      <c r="E218" s="728">
        <f>ROUND(((P$9-SUM(C$9:C217))*G$2/100)/12,0)+ROUND(((P$10-SUM(D$9:D217))*(G$2-P$15)/100)/12,0)</f>
        <v>0</v>
      </c>
      <c r="F218" s="729">
        <f t="shared" si="14"/>
        <v>0</v>
      </c>
      <c r="G218" s="2331"/>
      <c r="H218" s="2332"/>
      <c r="I218" s="730"/>
      <c r="J218" s="730"/>
      <c r="K218" s="730"/>
      <c r="L218" s="730"/>
      <c r="M218" s="731">
        <f t="shared" si="16"/>
        <v>0</v>
      </c>
      <c r="N218" s="321"/>
      <c r="X218" s="312"/>
      <c r="Y218" s="312"/>
      <c r="Z218" s="312"/>
      <c r="AA218" s="313"/>
    </row>
    <row r="219" spans="1:27" s="314" customFormat="1" ht="18.75" customHeight="1">
      <c r="A219" s="724">
        <f t="shared" si="17"/>
        <v>0</v>
      </c>
      <c r="B219" s="725">
        <f t="shared" si="15"/>
        <v>0</v>
      </c>
      <c r="C219" s="726">
        <f>IF(($P$9-SUM($C$9:C218))&gt;0,$AA$9,0)</f>
        <v>0</v>
      </c>
      <c r="D219" s="727">
        <f>IF(($P$10-SUM($D$9:D218))&gt;0,$AA$10,0)</f>
        <v>0</v>
      </c>
      <c r="E219" s="728">
        <f>ROUND(((P$9-SUM(C$9:C218))*G$2/100)/12,0)+ROUND(((P$10-SUM(D$9:D218))*(G$2-P$15)/100)/12,0)</f>
        <v>0</v>
      </c>
      <c r="F219" s="729">
        <f t="shared" si="14"/>
        <v>0</v>
      </c>
      <c r="G219" s="2331"/>
      <c r="H219" s="2332"/>
      <c r="I219" s="730"/>
      <c r="J219" s="730"/>
      <c r="K219" s="730"/>
      <c r="L219" s="730"/>
      <c r="M219" s="731">
        <f t="shared" si="16"/>
        <v>0</v>
      </c>
      <c r="N219" s="321"/>
      <c r="X219" s="312"/>
      <c r="Y219" s="312"/>
      <c r="Z219" s="312"/>
      <c r="AA219" s="313"/>
    </row>
    <row r="220" spans="1:27" s="314" customFormat="1" ht="18.75" customHeight="1">
      <c r="A220" s="724">
        <f t="shared" si="17"/>
        <v>0</v>
      </c>
      <c r="B220" s="725">
        <f t="shared" si="15"/>
        <v>0</v>
      </c>
      <c r="C220" s="726">
        <f>IF(($P$9-SUM($C$9:C219))&gt;0,$AA$9,0)</f>
        <v>0</v>
      </c>
      <c r="D220" s="727">
        <f>IF(($P$10-SUM($D$9:D219))&gt;0,$AA$10,0)</f>
        <v>0</v>
      </c>
      <c r="E220" s="728">
        <f>ROUND(((P$9-SUM(C$9:C219))*G$2/100)/12,0)+ROUND(((P$10-SUM(D$9:D219))*(G$2-P$15)/100)/12,0)</f>
        <v>0</v>
      </c>
      <c r="F220" s="729">
        <f t="shared" si="14"/>
        <v>0</v>
      </c>
      <c r="G220" s="2331"/>
      <c r="H220" s="2332"/>
      <c r="I220" s="730"/>
      <c r="J220" s="730"/>
      <c r="K220" s="730"/>
      <c r="L220" s="730"/>
      <c r="M220" s="731">
        <f t="shared" si="16"/>
        <v>0</v>
      </c>
      <c r="N220" s="321"/>
      <c r="X220" s="312"/>
      <c r="Y220" s="312"/>
      <c r="Z220" s="312"/>
      <c r="AA220" s="313"/>
    </row>
    <row r="221" spans="1:27" s="314" customFormat="1" ht="18.75" customHeight="1">
      <c r="A221" s="724">
        <f t="shared" si="17"/>
        <v>0</v>
      </c>
      <c r="B221" s="725">
        <f t="shared" si="15"/>
        <v>0</v>
      </c>
      <c r="C221" s="726">
        <f>IF(($P$9-SUM($C$9:C220))&gt;0,$AA$9,0)</f>
        <v>0</v>
      </c>
      <c r="D221" s="727">
        <f>IF(($P$10-SUM($D$9:D220))&gt;0,$AA$10,0)</f>
        <v>0</v>
      </c>
      <c r="E221" s="728">
        <f>ROUND(((P$9-SUM(C$9:C220))*G$2/100)/12,0)+ROUND(((P$10-SUM(D$9:D220))*(G$2-P$15)/100)/12,0)</f>
        <v>0</v>
      </c>
      <c r="F221" s="729">
        <f t="shared" si="14"/>
        <v>0</v>
      </c>
      <c r="G221" s="2331"/>
      <c r="H221" s="2332"/>
      <c r="I221" s="730"/>
      <c r="J221" s="730"/>
      <c r="K221" s="730"/>
      <c r="L221" s="730"/>
      <c r="M221" s="731">
        <f t="shared" si="16"/>
        <v>0</v>
      </c>
      <c r="N221" s="321"/>
      <c r="X221" s="312"/>
      <c r="Y221" s="312"/>
      <c r="Z221" s="312"/>
      <c r="AA221" s="313"/>
    </row>
    <row r="222" spans="1:27" s="314" customFormat="1" ht="18.75" customHeight="1">
      <c r="A222" s="724">
        <f t="shared" si="17"/>
        <v>0</v>
      </c>
      <c r="B222" s="725">
        <f t="shared" si="15"/>
        <v>0</v>
      </c>
      <c r="C222" s="726">
        <f>IF(($P$9-SUM($C$9:C221))&gt;0,$AA$9,0)</f>
        <v>0</v>
      </c>
      <c r="D222" s="727">
        <f>IF(($P$10-SUM($D$9:D221))&gt;0,$AA$10,0)</f>
        <v>0</v>
      </c>
      <c r="E222" s="728">
        <f>ROUND(((P$9-SUM(C$9:C221))*G$2/100)/12,0)+ROUND(((P$10-SUM(D$9:D221))*(G$2-P$15)/100)/12,0)</f>
        <v>0</v>
      </c>
      <c r="F222" s="729">
        <f t="shared" si="14"/>
        <v>0</v>
      </c>
      <c r="G222" s="737" t="s">
        <v>253</v>
      </c>
      <c r="H222" s="763">
        <f>IF(P$13&gt;1,"未定",SUM(F213:F224))</f>
        <v>0</v>
      </c>
      <c r="I222" s="730"/>
      <c r="J222" s="730"/>
      <c r="K222" s="730"/>
      <c r="L222" s="730"/>
      <c r="M222" s="731">
        <f t="shared" si="16"/>
        <v>0</v>
      </c>
      <c r="N222" s="321"/>
      <c r="X222" s="312"/>
      <c r="Y222" s="312"/>
      <c r="Z222" s="312"/>
      <c r="AA222" s="313"/>
    </row>
    <row r="223" spans="1:27" s="314" customFormat="1" ht="18.75" customHeight="1">
      <c r="A223" s="724">
        <f t="shared" si="17"/>
        <v>0</v>
      </c>
      <c r="B223" s="725">
        <f t="shared" si="15"/>
        <v>0</v>
      </c>
      <c r="C223" s="726">
        <f>IF(($P$9-SUM($C$9:C222))&gt;0,$AA$9,0)</f>
        <v>0</v>
      </c>
      <c r="D223" s="727">
        <f>IF(($P$10-SUM($D$9:D222))&gt;0,$AA$10,0)</f>
        <v>0</v>
      </c>
      <c r="E223" s="728">
        <f>ROUND(((P$9-SUM(C$9:C222))*G$2/100)/12,0)+ROUND(((P$10-SUM(D$9:D222))*(G$2-P$15)/100)/12,0)</f>
        <v>0</v>
      </c>
      <c r="F223" s="729">
        <f t="shared" si="14"/>
        <v>0</v>
      </c>
      <c r="G223" s="739" t="s">
        <v>274</v>
      </c>
      <c r="H223" s="740">
        <f>SUM(B213:B224)</f>
        <v>0</v>
      </c>
      <c r="I223" s="730"/>
      <c r="J223" s="730"/>
      <c r="K223" s="730"/>
      <c r="L223" s="730"/>
      <c r="M223" s="731">
        <f t="shared" si="16"/>
        <v>0</v>
      </c>
      <c r="N223" s="321"/>
      <c r="X223" s="312"/>
      <c r="Y223" s="312"/>
      <c r="Z223" s="312"/>
      <c r="AA223" s="313"/>
    </row>
    <row r="224" spans="1:27" s="314" customFormat="1" ht="18.75" customHeight="1">
      <c r="A224" s="742">
        <f t="shared" si="17"/>
        <v>0</v>
      </c>
      <c r="B224" s="743">
        <f t="shared" si="15"/>
        <v>0</v>
      </c>
      <c r="C224" s="744">
        <f>IF(($P$9-SUM($C$9:C223))&gt;0,$AA$9,0)</f>
        <v>0</v>
      </c>
      <c r="D224" s="745">
        <f>IF(($P$10-SUM($D$9:D223))&gt;0,$AA$10,0)</f>
        <v>0</v>
      </c>
      <c r="E224" s="746">
        <f>ROUND(((P$9-SUM(C$9:C223))*G$2/100)/12,0)+ROUND(((P$10-SUM(D$9:D223))*(G$2-P$15)/100)/12,0)</f>
        <v>0</v>
      </c>
      <c r="F224" s="747">
        <f t="shared" si="14"/>
        <v>0</v>
      </c>
      <c r="G224" s="748" t="s">
        <v>276</v>
      </c>
      <c r="H224" s="749">
        <f>IF(P$13&gt;1,"未定",SUM(E213:E224))</f>
        <v>0</v>
      </c>
      <c r="I224" s="750"/>
      <c r="J224" s="750"/>
      <c r="K224" s="750"/>
      <c r="L224" s="750"/>
      <c r="M224" s="751">
        <f t="shared" si="16"/>
        <v>0</v>
      </c>
      <c r="N224" s="321"/>
      <c r="X224" s="312"/>
      <c r="Y224" s="312"/>
      <c r="Z224" s="312"/>
      <c r="AA224" s="313"/>
    </row>
    <row r="225" spans="1:27" s="314" customFormat="1" ht="18.75" customHeight="1">
      <c r="A225" s="712">
        <f t="shared" si="17"/>
        <v>0</v>
      </c>
      <c r="B225" s="713">
        <f t="shared" si="15"/>
        <v>0</v>
      </c>
      <c r="C225" s="714">
        <f>IF(($P$9-SUM($C$9:C224))&gt;0,$AA$9,0)</f>
        <v>0</v>
      </c>
      <c r="D225" s="715">
        <f>IF(($P$10-SUM($D$9:D224))&gt;0,$AA$10,0)</f>
        <v>0</v>
      </c>
      <c r="E225" s="755">
        <f>ROUND(((P$9-SUM(C$9:C224))*G$2/100)/12,0)+ROUND(((P$10-SUM(D$9:D224))*(G$2-P$15)/100)/12,0)</f>
        <v>0</v>
      </c>
      <c r="F225" s="717">
        <f t="shared" si="14"/>
        <v>0</v>
      </c>
      <c r="G225" s="2329" t="s">
        <v>301</v>
      </c>
      <c r="H225" s="2330"/>
      <c r="I225" s="718"/>
      <c r="J225" s="718"/>
      <c r="K225" s="718"/>
      <c r="L225" s="718"/>
      <c r="M225" s="720">
        <f t="shared" si="16"/>
        <v>0</v>
      </c>
      <c r="N225" s="321"/>
      <c r="X225" s="312"/>
      <c r="Y225" s="312"/>
      <c r="Z225" s="312"/>
      <c r="AA225" s="313"/>
    </row>
    <row r="226" spans="1:27" s="314" customFormat="1" ht="18.75" customHeight="1">
      <c r="A226" s="724">
        <f t="shared" si="17"/>
        <v>0</v>
      </c>
      <c r="B226" s="725">
        <f t="shared" si="15"/>
        <v>0</v>
      </c>
      <c r="C226" s="726">
        <f>IF(($P$9-SUM($C$9:C225))&gt;0,$AA$9,0)</f>
        <v>0</v>
      </c>
      <c r="D226" s="727">
        <f>IF(($P$10-SUM($D$9:D225))&gt;0,$AA$10,0)</f>
        <v>0</v>
      </c>
      <c r="E226" s="728">
        <f>ROUND(((P$9-SUM(C$9:C225))*G$2/100)/12,0)+ROUND(((P$10-SUM(D$9:D225))*(G$2-P$15)/100)/12,0)</f>
        <v>0</v>
      </c>
      <c r="F226" s="729">
        <f t="shared" si="14"/>
        <v>0</v>
      </c>
      <c r="G226" s="2331"/>
      <c r="H226" s="2332"/>
      <c r="I226" s="730"/>
      <c r="J226" s="730"/>
      <c r="K226" s="730"/>
      <c r="L226" s="730"/>
      <c r="M226" s="731">
        <f t="shared" si="16"/>
        <v>0</v>
      </c>
      <c r="N226" s="321"/>
      <c r="X226" s="312"/>
      <c r="Y226" s="312"/>
      <c r="Z226" s="312"/>
      <c r="AA226" s="313"/>
    </row>
    <row r="227" spans="1:27" s="314" customFormat="1" ht="18.75" customHeight="1">
      <c r="A227" s="724">
        <f t="shared" si="17"/>
        <v>0</v>
      </c>
      <c r="B227" s="725">
        <f t="shared" si="15"/>
        <v>0</v>
      </c>
      <c r="C227" s="726">
        <f>IF(($P$9-SUM($C$9:C226))&gt;0,$AA$9,0)</f>
        <v>0</v>
      </c>
      <c r="D227" s="727">
        <f>IF(($P$10-SUM($D$9:D226))&gt;0,$AA$10,0)</f>
        <v>0</v>
      </c>
      <c r="E227" s="728">
        <f>ROUND(((P$9-SUM(C$9:C226))*G$2/100)/12,0)+ROUND(((P$10-SUM(D$9:D226))*(G$2-P$15)/100)/12,0)</f>
        <v>0</v>
      </c>
      <c r="F227" s="729">
        <f t="shared" si="14"/>
        <v>0</v>
      </c>
      <c r="G227" s="2331"/>
      <c r="H227" s="2332"/>
      <c r="I227" s="730"/>
      <c r="J227" s="730"/>
      <c r="K227" s="730"/>
      <c r="L227" s="730"/>
      <c r="M227" s="731">
        <f t="shared" si="16"/>
        <v>0</v>
      </c>
      <c r="N227" s="321"/>
      <c r="X227" s="312"/>
      <c r="Y227" s="312"/>
      <c r="Z227" s="312"/>
      <c r="AA227" s="313"/>
    </row>
    <row r="228" spans="1:27" s="314" customFormat="1" ht="18.75" customHeight="1">
      <c r="A228" s="724">
        <f t="shared" si="17"/>
        <v>0</v>
      </c>
      <c r="B228" s="725">
        <f t="shared" si="15"/>
        <v>0</v>
      </c>
      <c r="C228" s="726">
        <f>IF(($P$9-SUM($C$9:C227))&gt;0,$AA$9,0)</f>
        <v>0</v>
      </c>
      <c r="D228" s="727">
        <f>IF(($P$10-SUM($D$9:D227))&gt;0,$AA$10,0)</f>
        <v>0</v>
      </c>
      <c r="E228" s="728">
        <f>ROUND(((P$9-SUM(C$9:C227))*G$2/100)/12,0)+ROUND(((P$10-SUM(D$9:D227))*(G$2-P$15)/100)/12,0)</f>
        <v>0</v>
      </c>
      <c r="F228" s="729">
        <f t="shared" si="14"/>
        <v>0</v>
      </c>
      <c r="G228" s="2331"/>
      <c r="H228" s="2332"/>
      <c r="I228" s="730"/>
      <c r="J228" s="730"/>
      <c r="K228" s="730"/>
      <c r="L228" s="730"/>
      <c r="M228" s="731">
        <f t="shared" si="16"/>
        <v>0</v>
      </c>
      <c r="N228" s="321"/>
      <c r="X228" s="312"/>
      <c r="Y228" s="312"/>
      <c r="Z228" s="312"/>
      <c r="AA228" s="313"/>
    </row>
    <row r="229" spans="1:27" s="314" customFormat="1" ht="18.75" customHeight="1">
      <c r="A229" s="724">
        <f t="shared" si="17"/>
        <v>0</v>
      </c>
      <c r="B229" s="725">
        <f t="shared" si="15"/>
        <v>0</v>
      </c>
      <c r="C229" s="726">
        <f>IF(($P$9-SUM($C$9:C228))&gt;0,$AA$9,0)</f>
        <v>0</v>
      </c>
      <c r="D229" s="727">
        <f>IF(($P$10-SUM($D$9:D228))&gt;0,$AA$10,0)</f>
        <v>0</v>
      </c>
      <c r="E229" s="728">
        <f>ROUND(((P$9-SUM(C$9:C228))*G$2/100)/12,0)+ROUND(((P$10-SUM(D$9:D228))*(G$2-P$15)/100)/12,0)</f>
        <v>0</v>
      </c>
      <c r="F229" s="729">
        <f t="shared" si="14"/>
        <v>0</v>
      </c>
      <c r="G229" s="2331"/>
      <c r="H229" s="2332"/>
      <c r="I229" s="730"/>
      <c r="J229" s="730"/>
      <c r="K229" s="730"/>
      <c r="L229" s="730"/>
      <c r="M229" s="731">
        <f t="shared" si="16"/>
        <v>0</v>
      </c>
      <c r="N229" s="321"/>
      <c r="X229" s="312"/>
      <c r="Y229" s="312"/>
      <c r="Z229" s="312"/>
      <c r="AA229" s="313"/>
    </row>
    <row r="230" spans="1:27" s="314" customFormat="1" ht="18.75" customHeight="1">
      <c r="A230" s="724">
        <f t="shared" si="17"/>
        <v>0</v>
      </c>
      <c r="B230" s="725">
        <f t="shared" si="15"/>
        <v>0</v>
      </c>
      <c r="C230" s="726">
        <f>IF(($P$9-SUM($C$9:C229))&gt;0,$AA$9,0)</f>
        <v>0</v>
      </c>
      <c r="D230" s="727">
        <f>IF(($P$10-SUM($D$9:D229))&gt;0,$AA$10,0)</f>
        <v>0</v>
      </c>
      <c r="E230" s="728">
        <f>ROUND(((P$9-SUM(C$9:C229))*G$2/100)/12,0)+ROUND(((P$10-SUM(D$9:D229))*(G$2-P$15)/100)/12,0)</f>
        <v>0</v>
      </c>
      <c r="F230" s="729">
        <f t="shared" si="14"/>
        <v>0</v>
      </c>
      <c r="G230" s="2331"/>
      <c r="H230" s="2332"/>
      <c r="I230" s="730"/>
      <c r="J230" s="730"/>
      <c r="K230" s="730"/>
      <c r="L230" s="730"/>
      <c r="M230" s="731">
        <f t="shared" si="16"/>
        <v>0</v>
      </c>
      <c r="N230" s="321"/>
      <c r="X230" s="312"/>
      <c r="Y230" s="312"/>
      <c r="Z230" s="312"/>
      <c r="AA230" s="313"/>
    </row>
    <row r="231" spans="1:27" s="314" customFormat="1" ht="18.75" customHeight="1">
      <c r="A231" s="724">
        <f t="shared" si="17"/>
        <v>0</v>
      </c>
      <c r="B231" s="725">
        <f t="shared" si="15"/>
        <v>0</v>
      </c>
      <c r="C231" s="726">
        <f>IF(($P$9-SUM($C$9:C230))&gt;0,$AA$9,0)</f>
        <v>0</v>
      </c>
      <c r="D231" s="727">
        <f>IF(($P$10-SUM($D$9:D230))&gt;0,$AA$10,0)</f>
        <v>0</v>
      </c>
      <c r="E231" s="728">
        <f>ROUND(((P$9-SUM(C$9:C230))*G$2/100)/12,0)+ROUND(((P$10-SUM(D$9:D230))*(G$2-P$15)/100)/12,0)</f>
        <v>0</v>
      </c>
      <c r="F231" s="729">
        <f t="shared" si="14"/>
        <v>0</v>
      </c>
      <c r="G231" s="2331"/>
      <c r="H231" s="2332"/>
      <c r="I231" s="730"/>
      <c r="J231" s="730"/>
      <c r="K231" s="730"/>
      <c r="L231" s="730"/>
      <c r="M231" s="731">
        <f t="shared" si="16"/>
        <v>0</v>
      </c>
      <c r="N231" s="321"/>
      <c r="X231" s="312"/>
      <c r="Y231" s="312"/>
      <c r="Z231" s="312"/>
      <c r="AA231" s="313"/>
    </row>
    <row r="232" spans="1:27" s="314" customFormat="1" ht="18.75" customHeight="1">
      <c r="A232" s="724">
        <f t="shared" si="17"/>
        <v>0</v>
      </c>
      <c r="B232" s="725">
        <f t="shared" si="15"/>
        <v>0</v>
      </c>
      <c r="C232" s="726">
        <f>IF(($P$9-SUM($C$9:C231))&gt;0,$AA$9,0)</f>
        <v>0</v>
      </c>
      <c r="D232" s="727">
        <f>IF(($P$10-SUM($D$9:D231))&gt;0,$AA$10,0)</f>
        <v>0</v>
      </c>
      <c r="E232" s="728">
        <f>ROUND(((P$9-SUM(C$9:C231))*G$2/100)/12,0)+ROUND(((P$10-SUM(D$9:D231))*(G$2-P$15)/100)/12,0)</f>
        <v>0</v>
      </c>
      <c r="F232" s="729">
        <f t="shared" si="14"/>
        <v>0</v>
      </c>
      <c r="G232" s="2331"/>
      <c r="H232" s="2332"/>
      <c r="I232" s="730"/>
      <c r="J232" s="730"/>
      <c r="K232" s="730"/>
      <c r="L232" s="730"/>
      <c r="M232" s="731">
        <f t="shared" si="16"/>
        <v>0</v>
      </c>
      <c r="N232" s="321"/>
      <c r="X232" s="312"/>
      <c r="Y232" s="312"/>
      <c r="Z232" s="312"/>
      <c r="AA232" s="313"/>
    </row>
    <row r="233" spans="1:27" s="314" customFormat="1" ht="18.75" customHeight="1">
      <c r="A233" s="724">
        <f t="shared" si="17"/>
        <v>0</v>
      </c>
      <c r="B233" s="725">
        <f t="shared" si="15"/>
        <v>0</v>
      </c>
      <c r="C233" s="726">
        <f>IF(($P$9-SUM($C$9:C232))&gt;0,$AA$9,0)</f>
        <v>0</v>
      </c>
      <c r="D233" s="727">
        <f>IF(($P$10-SUM($D$9:D232))&gt;0,$AA$10,0)</f>
        <v>0</v>
      </c>
      <c r="E233" s="728">
        <f>ROUND(((P$9-SUM(C$9:C232))*G$2/100)/12,0)+ROUND(((P$10-SUM(D$9:D232))*(G$2-P$15)/100)/12,0)</f>
        <v>0</v>
      </c>
      <c r="F233" s="729">
        <f t="shared" si="14"/>
        <v>0</v>
      </c>
      <c r="G233" s="2331"/>
      <c r="H233" s="2332"/>
      <c r="I233" s="730"/>
      <c r="J233" s="730"/>
      <c r="K233" s="730"/>
      <c r="L233" s="730"/>
      <c r="M233" s="731">
        <f t="shared" si="16"/>
        <v>0</v>
      </c>
      <c r="N233" s="321"/>
      <c r="X233" s="312"/>
      <c r="Y233" s="312"/>
      <c r="Z233" s="312"/>
      <c r="AA233" s="313"/>
    </row>
    <row r="234" spans="1:27" s="314" customFormat="1" ht="18.75" customHeight="1">
      <c r="A234" s="724">
        <f t="shared" si="17"/>
        <v>0</v>
      </c>
      <c r="B234" s="725">
        <f t="shared" si="15"/>
        <v>0</v>
      </c>
      <c r="C234" s="726">
        <f>IF(($P$9-SUM($C$9:C233))&gt;0,$AA$9,0)</f>
        <v>0</v>
      </c>
      <c r="D234" s="727">
        <f>IF(($P$10-SUM($D$9:D233))&gt;0,$AA$10,0)</f>
        <v>0</v>
      </c>
      <c r="E234" s="728">
        <f>ROUND(((P$9-SUM(C$9:C233))*G$2/100)/12,0)+ROUND(((P$10-SUM(D$9:D233))*(G$2-P$15)/100)/12,0)</f>
        <v>0</v>
      </c>
      <c r="F234" s="729">
        <f t="shared" si="14"/>
        <v>0</v>
      </c>
      <c r="G234" s="737" t="s">
        <v>253</v>
      </c>
      <c r="H234" s="763">
        <f>IF(P$13&gt;1,"未定",SUM(F225:F236))</f>
        <v>0</v>
      </c>
      <c r="I234" s="730"/>
      <c r="J234" s="730"/>
      <c r="K234" s="730"/>
      <c r="L234" s="730"/>
      <c r="M234" s="731">
        <f t="shared" si="16"/>
        <v>0</v>
      </c>
      <c r="N234" s="321"/>
      <c r="X234" s="312"/>
      <c r="Y234" s="312"/>
      <c r="Z234" s="312"/>
      <c r="AA234" s="313"/>
    </row>
    <row r="235" spans="1:27" s="314" customFormat="1" ht="18.75" customHeight="1">
      <c r="A235" s="724">
        <f t="shared" si="17"/>
        <v>0</v>
      </c>
      <c r="B235" s="725">
        <f t="shared" si="15"/>
        <v>0</v>
      </c>
      <c r="C235" s="726">
        <f>IF(($P$9-SUM($C$9:C234))&gt;0,$AA$9,0)</f>
        <v>0</v>
      </c>
      <c r="D235" s="727">
        <f>IF(($P$10-SUM($D$9:D234))&gt;0,$AA$10,0)</f>
        <v>0</v>
      </c>
      <c r="E235" s="728">
        <f>ROUND(((P$9-SUM(C$9:C234))*G$2/100)/12,0)+ROUND(((P$10-SUM(D$9:D234))*(G$2-P$15)/100)/12,0)</f>
        <v>0</v>
      </c>
      <c r="F235" s="729">
        <f t="shared" si="14"/>
        <v>0</v>
      </c>
      <c r="G235" s="739" t="s">
        <v>274</v>
      </c>
      <c r="H235" s="740">
        <f>SUM(B225:B236)</f>
        <v>0</v>
      </c>
      <c r="I235" s="730"/>
      <c r="J235" s="730"/>
      <c r="K235" s="730"/>
      <c r="L235" s="730"/>
      <c r="M235" s="731">
        <f t="shared" si="16"/>
        <v>0</v>
      </c>
      <c r="N235" s="321"/>
      <c r="X235" s="312"/>
      <c r="Y235" s="312"/>
      <c r="Z235" s="312"/>
      <c r="AA235" s="313"/>
    </row>
    <row r="236" spans="1:27" s="314" customFormat="1" ht="18.75" customHeight="1">
      <c r="A236" s="742">
        <f t="shared" si="17"/>
        <v>0</v>
      </c>
      <c r="B236" s="743">
        <f t="shared" si="15"/>
        <v>0</v>
      </c>
      <c r="C236" s="744">
        <f>IF(($P$9-SUM($C$9:C235))&gt;0,$AA$9,0)</f>
        <v>0</v>
      </c>
      <c r="D236" s="745">
        <f>IF(($P$10-SUM($D$9:D235))&gt;0,$AA$10,0)</f>
        <v>0</v>
      </c>
      <c r="E236" s="746">
        <f>ROUND(((P$9-SUM(C$9:C235))*G$2/100)/12,0)+ROUND(((P$10-SUM(D$9:D235))*(G$2-P$15)/100)/12,0)</f>
        <v>0</v>
      </c>
      <c r="F236" s="747">
        <f t="shared" si="14"/>
        <v>0</v>
      </c>
      <c r="G236" s="748" t="s">
        <v>276</v>
      </c>
      <c r="H236" s="749">
        <f>IF(P$13&gt;1,"未定",SUM(E225:E236))</f>
        <v>0</v>
      </c>
      <c r="I236" s="750"/>
      <c r="J236" s="750"/>
      <c r="K236" s="750"/>
      <c r="L236" s="750"/>
      <c r="M236" s="751">
        <f t="shared" si="16"/>
        <v>0</v>
      </c>
      <c r="N236" s="321"/>
      <c r="X236" s="312"/>
      <c r="Y236" s="312"/>
      <c r="Z236" s="312"/>
      <c r="AA236" s="313"/>
    </row>
    <row r="237" spans="1:27" s="314" customFormat="1" ht="18.75" customHeight="1">
      <c r="A237" s="712">
        <f t="shared" si="17"/>
        <v>0</v>
      </c>
      <c r="B237" s="713">
        <f t="shared" si="15"/>
        <v>0</v>
      </c>
      <c r="C237" s="714">
        <f>IF(($P$9-SUM($C$9:C236))&gt;0,$AA$9,0)</f>
        <v>0</v>
      </c>
      <c r="D237" s="715">
        <f>IF(($P$10-SUM($D$9:D236))&gt;0,$AA$10,0)</f>
        <v>0</v>
      </c>
      <c r="E237" s="755">
        <f>ROUND(((P$9-SUM(C$9:C236))*G$2/100)/12,0)+ROUND(((P$10-SUM(D$9:D236))*(G$2-P$15)/100)/12,0)</f>
        <v>0</v>
      </c>
      <c r="F237" s="717">
        <f t="shared" si="14"/>
        <v>0</v>
      </c>
      <c r="G237" s="2329" t="s">
        <v>302</v>
      </c>
      <c r="H237" s="2330"/>
      <c r="I237" s="718"/>
      <c r="J237" s="718"/>
      <c r="K237" s="718"/>
      <c r="L237" s="718"/>
      <c r="M237" s="720">
        <f t="shared" si="16"/>
        <v>0</v>
      </c>
      <c r="N237" s="321"/>
      <c r="X237" s="312"/>
      <c r="Y237" s="312"/>
      <c r="Z237" s="312"/>
      <c r="AA237" s="313"/>
    </row>
    <row r="238" spans="1:27" s="314" customFormat="1" ht="18.75" customHeight="1">
      <c r="A238" s="724">
        <f t="shared" si="17"/>
        <v>0</v>
      </c>
      <c r="B238" s="725">
        <f t="shared" si="15"/>
        <v>0</v>
      </c>
      <c r="C238" s="726">
        <f>IF(($P$9-SUM($C$9:C237))&gt;0,$AA$9,0)</f>
        <v>0</v>
      </c>
      <c r="D238" s="727">
        <f>IF(($P$10-SUM($D$9:D237))&gt;0,$AA$10,0)</f>
        <v>0</v>
      </c>
      <c r="E238" s="728">
        <f>ROUND(((P$9-SUM(C$9:C237))*G$2/100)/12,0)+ROUND(((P$10-SUM(D$9:D237))*(G$2-P$15)/100)/12,0)</f>
        <v>0</v>
      </c>
      <c r="F238" s="729">
        <f t="shared" si="14"/>
        <v>0</v>
      </c>
      <c r="G238" s="2331"/>
      <c r="H238" s="2332"/>
      <c r="I238" s="730"/>
      <c r="J238" s="730"/>
      <c r="K238" s="730"/>
      <c r="L238" s="730"/>
      <c r="M238" s="731">
        <f t="shared" si="16"/>
        <v>0</v>
      </c>
      <c r="N238" s="321"/>
      <c r="X238" s="312"/>
      <c r="Y238" s="312"/>
      <c r="Z238" s="312"/>
      <c r="AA238" s="313"/>
    </row>
    <row r="239" spans="1:27" s="314" customFormat="1" ht="18.75" customHeight="1">
      <c r="A239" s="724">
        <f t="shared" si="17"/>
        <v>0</v>
      </c>
      <c r="B239" s="725">
        <f t="shared" si="15"/>
        <v>0</v>
      </c>
      <c r="C239" s="726">
        <f>IF(($P$9-SUM($C$9:C238))&gt;0,$AA$9,0)</f>
        <v>0</v>
      </c>
      <c r="D239" s="727">
        <f>IF(($P$10-SUM($D$9:D238))&gt;0,$AA$10,0)</f>
        <v>0</v>
      </c>
      <c r="E239" s="728">
        <f>ROUND(((P$9-SUM(C$9:C238))*G$2/100)/12,0)+ROUND(((P$10-SUM(D$9:D238))*(G$2-P$15)/100)/12,0)</f>
        <v>0</v>
      </c>
      <c r="F239" s="729">
        <f t="shared" si="14"/>
        <v>0</v>
      </c>
      <c r="G239" s="2331"/>
      <c r="H239" s="2332"/>
      <c r="I239" s="730"/>
      <c r="J239" s="730"/>
      <c r="K239" s="730"/>
      <c r="L239" s="730"/>
      <c r="M239" s="731">
        <f t="shared" si="16"/>
        <v>0</v>
      </c>
      <c r="N239" s="321"/>
      <c r="X239" s="312"/>
      <c r="Y239" s="312"/>
      <c r="Z239" s="312"/>
      <c r="AA239" s="313"/>
    </row>
    <row r="240" spans="1:27" s="314" customFormat="1" ht="18.75" customHeight="1">
      <c r="A240" s="724">
        <f t="shared" si="17"/>
        <v>0</v>
      </c>
      <c r="B240" s="725">
        <f t="shared" si="15"/>
        <v>0</v>
      </c>
      <c r="C240" s="726">
        <f>IF(($P$9-SUM($C$9:C239))&gt;0,$AA$9,0)</f>
        <v>0</v>
      </c>
      <c r="D240" s="727">
        <f>IF(($P$10-SUM($D$9:D239))&gt;0,$AA$10,0)</f>
        <v>0</v>
      </c>
      <c r="E240" s="728">
        <f>ROUND(((P$9-SUM(C$9:C239))*G$2/100)/12,0)+ROUND(((P$10-SUM(D$9:D239))*(G$2-P$15)/100)/12,0)</f>
        <v>0</v>
      </c>
      <c r="F240" s="729">
        <f t="shared" si="14"/>
        <v>0</v>
      </c>
      <c r="G240" s="2331"/>
      <c r="H240" s="2332"/>
      <c r="I240" s="730"/>
      <c r="J240" s="730"/>
      <c r="K240" s="730"/>
      <c r="L240" s="730"/>
      <c r="M240" s="731">
        <f t="shared" si="16"/>
        <v>0</v>
      </c>
      <c r="N240" s="321"/>
      <c r="X240" s="312"/>
      <c r="Y240" s="312"/>
      <c r="Z240" s="312"/>
      <c r="AA240" s="313"/>
    </row>
    <row r="241" spans="1:27" s="314" customFormat="1" ht="18.75" customHeight="1">
      <c r="A241" s="724">
        <f t="shared" si="17"/>
        <v>0</v>
      </c>
      <c r="B241" s="725">
        <f t="shared" si="15"/>
        <v>0</v>
      </c>
      <c r="C241" s="726">
        <f>IF(($P$9-SUM($C$9:C240))&gt;0,$AA$9,0)</f>
        <v>0</v>
      </c>
      <c r="D241" s="727">
        <f>IF(($P$10-SUM($D$9:D240))&gt;0,$AA$10,0)</f>
        <v>0</v>
      </c>
      <c r="E241" s="728">
        <f>ROUND(((P$9-SUM(C$9:C240))*G$2/100)/12,0)+ROUND(((P$10-SUM(D$9:D240))*(G$2-P$15)/100)/12,0)</f>
        <v>0</v>
      </c>
      <c r="F241" s="729">
        <f t="shared" si="14"/>
        <v>0</v>
      </c>
      <c r="G241" s="2331"/>
      <c r="H241" s="2332"/>
      <c r="I241" s="730"/>
      <c r="J241" s="730"/>
      <c r="K241" s="730"/>
      <c r="L241" s="730"/>
      <c r="M241" s="731">
        <f t="shared" si="16"/>
        <v>0</v>
      </c>
      <c r="N241" s="321"/>
      <c r="X241" s="312"/>
      <c r="Y241" s="312"/>
      <c r="Z241" s="312"/>
      <c r="AA241" s="313"/>
    </row>
    <row r="242" spans="1:27" s="314" customFormat="1" ht="18.75" customHeight="1">
      <c r="A242" s="724">
        <f t="shared" si="17"/>
        <v>0</v>
      </c>
      <c r="B242" s="725">
        <f t="shared" si="15"/>
        <v>0</v>
      </c>
      <c r="C242" s="726">
        <f>IF(($P$9-SUM($C$9:C241))&gt;0,$AA$9,0)</f>
        <v>0</v>
      </c>
      <c r="D242" s="727">
        <f>IF(($P$10-SUM($D$9:D241))&gt;0,$AA$10,0)</f>
        <v>0</v>
      </c>
      <c r="E242" s="728">
        <f>ROUND(((P$9-SUM(C$9:C241))*G$2/100)/12,0)+ROUND(((P$10-SUM(D$9:D241))*(G$2-P$15)/100)/12,0)</f>
        <v>0</v>
      </c>
      <c r="F242" s="729">
        <f t="shared" si="14"/>
        <v>0</v>
      </c>
      <c r="G242" s="2331"/>
      <c r="H242" s="2332"/>
      <c r="I242" s="730"/>
      <c r="J242" s="730"/>
      <c r="K242" s="730"/>
      <c r="L242" s="730"/>
      <c r="M242" s="731">
        <f t="shared" si="16"/>
        <v>0</v>
      </c>
      <c r="N242" s="321"/>
      <c r="X242" s="312"/>
      <c r="Y242" s="312"/>
      <c r="Z242" s="312"/>
      <c r="AA242" s="313"/>
    </row>
    <row r="243" spans="1:27" s="314" customFormat="1" ht="18.75" customHeight="1">
      <c r="A243" s="724">
        <f t="shared" si="17"/>
        <v>0</v>
      </c>
      <c r="B243" s="725">
        <f t="shared" si="15"/>
        <v>0</v>
      </c>
      <c r="C243" s="726">
        <f>IF(($P$9-SUM($C$9:C242))&gt;0,$AA$9,0)</f>
        <v>0</v>
      </c>
      <c r="D243" s="727">
        <f>IF(($P$10-SUM($D$9:D242))&gt;0,$AA$10,0)</f>
        <v>0</v>
      </c>
      <c r="E243" s="728">
        <f>ROUND(((P$9-SUM(C$9:C242))*G$2/100)/12,0)+ROUND(((P$10-SUM(D$9:D242))*(G$2-P$15)/100)/12,0)</f>
        <v>0</v>
      </c>
      <c r="F243" s="729">
        <f t="shared" si="14"/>
        <v>0</v>
      </c>
      <c r="G243" s="2331"/>
      <c r="H243" s="2332"/>
      <c r="I243" s="730"/>
      <c r="J243" s="730"/>
      <c r="K243" s="730"/>
      <c r="L243" s="730"/>
      <c r="M243" s="731">
        <f t="shared" si="16"/>
        <v>0</v>
      </c>
      <c r="N243" s="321"/>
      <c r="X243" s="312"/>
      <c r="Y243" s="312"/>
      <c r="Z243" s="312"/>
      <c r="AA243" s="313"/>
    </row>
    <row r="244" spans="1:27" s="314" customFormat="1" ht="18.75" customHeight="1">
      <c r="A244" s="724">
        <f t="shared" si="17"/>
        <v>0</v>
      </c>
      <c r="B244" s="725">
        <f t="shared" si="15"/>
        <v>0</v>
      </c>
      <c r="C244" s="726">
        <f>IF(($P$9-SUM($C$9:C243))&gt;0,$AA$9,0)</f>
        <v>0</v>
      </c>
      <c r="D244" s="727">
        <f>IF(($P$10-SUM($D$9:D243))&gt;0,$AA$10,0)</f>
        <v>0</v>
      </c>
      <c r="E244" s="728">
        <f>ROUND(((P$9-SUM(C$9:C243))*G$2/100)/12,0)+ROUND(((P$10-SUM(D$9:D243))*(G$2-P$15)/100)/12,0)</f>
        <v>0</v>
      </c>
      <c r="F244" s="729">
        <f t="shared" si="14"/>
        <v>0</v>
      </c>
      <c r="G244" s="2331"/>
      <c r="H244" s="2332"/>
      <c r="I244" s="730"/>
      <c r="J244" s="730"/>
      <c r="K244" s="730"/>
      <c r="L244" s="730"/>
      <c r="M244" s="731">
        <f t="shared" si="16"/>
        <v>0</v>
      </c>
      <c r="N244" s="321"/>
      <c r="X244" s="312"/>
      <c r="Y244" s="312"/>
      <c r="Z244" s="312"/>
      <c r="AA244" s="313"/>
    </row>
    <row r="245" spans="1:27" s="314" customFormat="1" ht="18.75" customHeight="1">
      <c r="A245" s="724">
        <f t="shared" si="17"/>
        <v>0</v>
      </c>
      <c r="B245" s="725">
        <f t="shared" si="15"/>
        <v>0</v>
      </c>
      <c r="C245" s="726">
        <f>IF(($P$9-SUM($C$9:C244))&gt;0,$AA$9,0)</f>
        <v>0</v>
      </c>
      <c r="D245" s="727">
        <f>IF(($P$10-SUM($D$9:D244))&gt;0,$AA$10,0)</f>
        <v>0</v>
      </c>
      <c r="E245" s="728">
        <f>ROUND(((P$9-SUM(C$9:C244))*G$2/100)/12,0)+ROUND(((P$10-SUM(D$9:D244))*(G$2-P$15)/100)/12,0)</f>
        <v>0</v>
      </c>
      <c r="F245" s="729">
        <f t="shared" si="14"/>
        <v>0</v>
      </c>
      <c r="G245" s="2331"/>
      <c r="H245" s="2332"/>
      <c r="I245" s="730"/>
      <c r="J245" s="730"/>
      <c r="K245" s="730"/>
      <c r="L245" s="730"/>
      <c r="M245" s="731">
        <f t="shared" si="16"/>
        <v>0</v>
      </c>
      <c r="N245" s="321"/>
      <c r="X245" s="312"/>
      <c r="Y245" s="312"/>
      <c r="Z245" s="312"/>
      <c r="AA245" s="313"/>
    </row>
    <row r="246" spans="1:27" s="314" customFormat="1" ht="18.75" customHeight="1">
      <c r="A246" s="724">
        <f t="shared" si="17"/>
        <v>0</v>
      </c>
      <c r="B246" s="725">
        <f t="shared" si="15"/>
        <v>0</v>
      </c>
      <c r="C246" s="726">
        <f>IF(($P$9-SUM($C$9:C245))&gt;0,$AA$9,0)</f>
        <v>0</v>
      </c>
      <c r="D246" s="727">
        <f>IF(($P$10-SUM($D$9:D245))&gt;0,$AA$10,0)</f>
        <v>0</v>
      </c>
      <c r="E246" s="728">
        <f>ROUND(((P$9-SUM(C$9:C245))*G$2/100)/12,0)+ROUND(((P$10-SUM(D$9:D245))*(G$2-P$15)/100)/12,0)</f>
        <v>0</v>
      </c>
      <c r="F246" s="729">
        <f t="shared" si="14"/>
        <v>0</v>
      </c>
      <c r="G246" s="737" t="s">
        <v>253</v>
      </c>
      <c r="H246" s="763">
        <f>IF(P$13&gt;1,"未定",SUM(F237:F248))</f>
        <v>0</v>
      </c>
      <c r="I246" s="730"/>
      <c r="J246" s="730"/>
      <c r="K246" s="730"/>
      <c r="L246" s="730"/>
      <c r="M246" s="731">
        <f t="shared" si="16"/>
        <v>0</v>
      </c>
      <c r="N246" s="321"/>
      <c r="X246" s="312"/>
      <c r="Y246" s="312"/>
      <c r="Z246" s="312"/>
      <c r="AA246" s="313"/>
    </row>
    <row r="247" spans="1:27" s="314" customFormat="1" ht="18.75" customHeight="1">
      <c r="A247" s="724">
        <f t="shared" si="17"/>
        <v>0</v>
      </c>
      <c r="B247" s="725">
        <f t="shared" si="15"/>
        <v>0</v>
      </c>
      <c r="C247" s="726">
        <f>IF(($P$9-SUM($C$9:C246))&gt;0,$AA$9,0)</f>
        <v>0</v>
      </c>
      <c r="D247" s="727">
        <f>IF(($P$10-SUM($D$9:D246))&gt;0,$AA$10,0)</f>
        <v>0</v>
      </c>
      <c r="E247" s="728">
        <f>ROUND(((P$9-SUM(C$9:C246))*G$2/100)/12,0)+ROUND(((P$10-SUM(D$9:D246))*(G$2-P$15)/100)/12,0)</f>
        <v>0</v>
      </c>
      <c r="F247" s="729">
        <f t="shared" si="14"/>
        <v>0</v>
      </c>
      <c r="G247" s="739" t="s">
        <v>274</v>
      </c>
      <c r="H247" s="740">
        <f>SUM(B237:B248)</f>
        <v>0</v>
      </c>
      <c r="I247" s="730"/>
      <c r="J247" s="730"/>
      <c r="K247" s="730"/>
      <c r="L247" s="730"/>
      <c r="M247" s="731">
        <f t="shared" si="16"/>
        <v>0</v>
      </c>
      <c r="N247" s="321"/>
      <c r="X247" s="312"/>
      <c r="Y247" s="312"/>
      <c r="Z247" s="312"/>
      <c r="AA247" s="313"/>
    </row>
    <row r="248" spans="1:27" s="314" customFormat="1" ht="18.75" customHeight="1">
      <c r="A248" s="742">
        <f t="shared" si="17"/>
        <v>0</v>
      </c>
      <c r="B248" s="743">
        <f t="shared" si="15"/>
        <v>0</v>
      </c>
      <c r="C248" s="744">
        <f>IF(($P$9-SUM($C$9:C247))&gt;0,$AA$9,0)</f>
        <v>0</v>
      </c>
      <c r="D248" s="745">
        <f>IF(($P$10-SUM($D$9:D247))&gt;0,$AA$10,0)</f>
        <v>0</v>
      </c>
      <c r="E248" s="746">
        <f>ROUND(((P$9-SUM(C$9:C247))*G$2/100)/12,0)+ROUND(((P$10-SUM(D$9:D247))*(G$2-P$15)/100)/12,0)</f>
        <v>0</v>
      </c>
      <c r="F248" s="747">
        <f t="shared" si="14"/>
        <v>0</v>
      </c>
      <c r="G248" s="748" t="s">
        <v>276</v>
      </c>
      <c r="H248" s="749">
        <f>IF(P$13&gt;1,"未定",SUM(E237:E248))</f>
        <v>0</v>
      </c>
      <c r="I248" s="750"/>
      <c r="J248" s="750"/>
      <c r="K248" s="750"/>
      <c r="L248" s="750"/>
      <c r="M248" s="751">
        <f t="shared" si="16"/>
        <v>0</v>
      </c>
      <c r="N248" s="321"/>
      <c r="X248" s="312"/>
      <c r="Y248" s="312"/>
      <c r="Z248" s="312"/>
      <c r="AA248" s="313"/>
    </row>
    <row r="249" spans="1:27" s="314" customFormat="1" ht="18.75" customHeight="1">
      <c r="A249" s="712">
        <f t="shared" si="17"/>
        <v>0</v>
      </c>
      <c r="B249" s="713">
        <f t="shared" si="15"/>
        <v>0</v>
      </c>
      <c r="C249" s="714">
        <f>IF(($P$9-SUM($C$9:C248))&gt;0,$AA$9,0)</f>
        <v>0</v>
      </c>
      <c r="D249" s="715">
        <f>IF(($P$10-SUM($D$9:D248))&gt;0,$AA$10,0)</f>
        <v>0</v>
      </c>
      <c r="E249" s="755">
        <f>ROUND(((P$9-SUM(C$9:C248))*G$2/100)/12,0)+ROUND(((P$10-SUM(D$9:D248))*(G$2-P$15)/100)/12,0)</f>
        <v>0</v>
      </c>
      <c r="F249" s="717">
        <f t="shared" si="14"/>
        <v>0</v>
      </c>
      <c r="G249" s="2329" t="s">
        <v>303</v>
      </c>
      <c r="H249" s="2330"/>
      <c r="I249" s="718"/>
      <c r="J249" s="718"/>
      <c r="K249" s="718"/>
      <c r="L249" s="718"/>
      <c r="M249" s="720">
        <f t="shared" si="16"/>
        <v>0</v>
      </c>
      <c r="N249" s="321"/>
      <c r="X249" s="312"/>
      <c r="Y249" s="312"/>
      <c r="Z249" s="312"/>
      <c r="AA249" s="313"/>
    </row>
    <row r="250" spans="1:27" s="314" customFormat="1" ht="18.75" customHeight="1">
      <c r="A250" s="724">
        <f t="shared" si="17"/>
        <v>0</v>
      </c>
      <c r="B250" s="725">
        <f t="shared" si="15"/>
        <v>0</v>
      </c>
      <c r="C250" s="726">
        <f>IF(($P$9-SUM($C$9:C249))&gt;0,$AA$9,0)</f>
        <v>0</v>
      </c>
      <c r="D250" s="727">
        <f>IF(($P$10-SUM($D$9:D249))&gt;0,$AA$10,0)</f>
        <v>0</v>
      </c>
      <c r="E250" s="728">
        <f>ROUND(((P$9-SUM(C$9:C249))*G$2/100)/12,0)+ROUND(((P$10-SUM(D$9:D249))*(G$2-P$15)/100)/12,0)</f>
        <v>0</v>
      </c>
      <c r="F250" s="729">
        <f t="shared" si="14"/>
        <v>0</v>
      </c>
      <c r="G250" s="2331"/>
      <c r="H250" s="2332"/>
      <c r="I250" s="730"/>
      <c r="J250" s="730"/>
      <c r="K250" s="730"/>
      <c r="L250" s="730"/>
      <c r="M250" s="731">
        <f t="shared" si="16"/>
        <v>0</v>
      </c>
      <c r="N250" s="321"/>
      <c r="X250" s="312"/>
      <c r="Y250" s="312"/>
      <c r="Z250" s="312"/>
      <c r="AA250" s="313"/>
    </row>
    <row r="251" spans="1:27" s="314" customFormat="1" ht="18.75" customHeight="1">
      <c r="A251" s="724">
        <f t="shared" si="17"/>
        <v>0</v>
      </c>
      <c r="B251" s="725">
        <f t="shared" si="15"/>
        <v>0</v>
      </c>
      <c r="C251" s="726">
        <f>IF(($P$9-SUM($C$9:C250))&gt;0,$AA$9,0)</f>
        <v>0</v>
      </c>
      <c r="D251" s="727">
        <f>IF(($P$10-SUM($D$9:D250))&gt;0,$AA$10,0)</f>
        <v>0</v>
      </c>
      <c r="E251" s="728">
        <f>ROUND(((P$9-SUM(C$9:C250))*G$2/100)/12,0)+ROUND(((P$10-SUM(D$9:D250))*(G$2-P$15)/100)/12,0)</f>
        <v>0</v>
      </c>
      <c r="F251" s="729">
        <f t="shared" si="14"/>
        <v>0</v>
      </c>
      <c r="G251" s="2331"/>
      <c r="H251" s="2332"/>
      <c r="I251" s="730"/>
      <c r="J251" s="730"/>
      <c r="K251" s="730"/>
      <c r="L251" s="730"/>
      <c r="M251" s="731">
        <f t="shared" si="16"/>
        <v>0</v>
      </c>
      <c r="N251" s="321"/>
      <c r="X251" s="312"/>
      <c r="Y251" s="312"/>
      <c r="Z251" s="312"/>
      <c r="AA251" s="313"/>
    </row>
    <row r="252" spans="1:27" s="314" customFormat="1" ht="18.75" customHeight="1">
      <c r="A252" s="724">
        <f t="shared" si="17"/>
        <v>0</v>
      </c>
      <c r="B252" s="725">
        <f t="shared" si="15"/>
        <v>0</v>
      </c>
      <c r="C252" s="726">
        <f>IF(($P$9-SUM($C$9:C251))&gt;0,$AA$9,0)</f>
        <v>0</v>
      </c>
      <c r="D252" s="727">
        <f>IF(($P$10-SUM($D$9:D251))&gt;0,$AA$10,0)</f>
        <v>0</v>
      </c>
      <c r="E252" s="728">
        <f>ROUND(((P$9-SUM(C$9:C251))*G$2/100)/12,0)+ROUND(((P$10-SUM(D$9:D251))*(G$2-P$15)/100)/12,0)</f>
        <v>0</v>
      </c>
      <c r="F252" s="729">
        <f t="shared" si="14"/>
        <v>0</v>
      </c>
      <c r="G252" s="2331"/>
      <c r="H252" s="2332"/>
      <c r="I252" s="730"/>
      <c r="J252" s="730"/>
      <c r="K252" s="730"/>
      <c r="L252" s="730"/>
      <c r="M252" s="731">
        <f t="shared" si="16"/>
        <v>0</v>
      </c>
      <c r="N252" s="321"/>
      <c r="X252" s="312"/>
      <c r="Y252" s="312"/>
      <c r="Z252" s="312"/>
      <c r="AA252" s="313"/>
    </row>
    <row r="253" spans="1:27" s="314" customFormat="1" ht="18.75" customHeight="1">
      <c r="A253" s="724">
        <f t="shared" si="17"/>
        <v>0</v>
      </c>
      <c r="B253" s="725">
        <f t="shared" si="15"/>
        <v>0</v>
      </c>
      <c r="C253" s="726">
        <f>IF(($P$9-SUM($C$9:C252))&gt;0,$AA$9,0)</f>
        <v>0</v>
      </c>
      <c r="D253" s="727">
        <f>IF(($P$10-SUM($D$9:D252))&gt;0,$AA$10,0)</f>
        <v>0</v>
      </c>
      <c r="E253" s="728">
        <f>ROUND(((P$9-SUM(C$9:C252))*G$2/100)/12,0)+ROUND(((P$10-SUM(D$9:D252))*(G$2-P$15)/100)/12,0)</f>
        <v>0</v>
      </c>
      <c r="F253" s="729">
        <f t="shared" si="14"/>
        <v>0</v>
      </c>
      <c r="G253" s="2331"/>
      <c r="H253" s="2332"/>
      <c r="I253" s="730"/>
      <c r="J253" s="730"/>
      <c r="K253" s="730"/>
      <c r="L253" s="730"/>
      <c r="M253" s="731">
        <f t="shared" si="16"/>
        <v>0</v>
      </c>
      <c r="N253" s="321"/>
      <c r="X253" s="312"/>
      <c r="Y253" s="312"/>
      <c r="Z253" s="312"/>
      <c r="AA253" s="313"/>
    </row>
    <row r="254" spans="1:27" s="314" customFormat="1" ht="18.75" customHeight="1">
      <c r="A254" s="724">
        <f t="shared" si="17"/>
        <v>0</v>
      </c>
      <c r="B254" s="725">
        <f t="shared" si="15"/>
        <v>0</v>
      </c>
      <c r="C254" s="726">
        <f>IF(($P$9-SUM($C$9:C253))&gt;0,$AA$9,0)</f>
        <v>0</v>
      </c>
      <c r="D254" s="727">
        <f>IF(($P$10-SUM($D$9:D253))&gt;0,$AA$10,0)</f>
        <v>0</v>
      </c>
      <c r="E254" s="728">
        <f>ROUND(((P$9-SUM(C$9:C253))*G$2/100)/12,0)+ROUND(((P$10-SUM(D$9:D253))*(G$2-P$15)/100)/12,0)</f>
        <v>0</v>
      </c>
      <c r="F254" s="729">
        <f t="shared" si="14"/>
        <v>0</v>
      </c>
      <c r="G254" s="2331"/>
      <c r="H254" s="2332"/>
      <c r="I254" s="730"/>
      <c r="J254" s="730"/>
      <c r="K254" s="730"/>
      <c r="L254" s="730"/>
      <c r="M254" s="731">
        <f t="shared" si="16"/>
        <v>0</v>
      </c>
      <c r="N254" s="321"/>
      <c r="X254" s="312"/>
      <c r="Y254" s="312"/>
      <c r="Z254" s="312"/>
      <c r="AA254" s="313"/>
    </row>
    <row r="255" spans="1:27" s="314" customFormat="1" ht="18.75" customHeight="1">
      <c r="A255" s="724">
        <f t="shared" si="17"/>
        <v>0</v>
      </c>
      <c r="B255" s="725">
        <f t="shared" si="15"/>
        <v>0</v>
      </c>
      <c r="C255" s="726">
        <f>IF(($P$9-SUM($C$9:C254))&gt;0,$AA$9,0)</f>
        <v>0</v>
      </c>
      <c r="D255" s="727">
        <f>IF(($P$10-SUM($D$9:D254))&gt;0,$AA$10,0)</f>
        <v>0</v>
      </c>
      <c r="E255" s="728">
        <f>ROUND(((P$9-SUM(C$9:C254))*G$2/100)/12,0)+ROUND(((P$10-SUM(D$9:D254))*(G$2-P$15)/100)/12,0)</f>
        <v>0</v>
      </c>
      <c r="F255" s="729">
        <f t="shared" si="14"/>
        <v>0</v>
      </c>
      <c r="G255" s="2331"/>
      <c r="H255" s="2332"/>
      <c r="I255" s="730"/>
      <c r="J255" s="730"/>
      <c r="K255" s="730"/>
      <c r="L255" s="730"/>
      <c r="M255" s="731">
        <f t="shared" si="16"/>
        <v>0</v>
      </c>
      <c r="N255" s="321"/>
      <c r="X255" s="312"/>
      <c r="Y255" s="312"/>
      <c r="Z255" s="312"/>
      <c r="AA255" s="313"/>
    </row>
    <row r="256" spans="1:27" s="314" customFormat="1" ht="18.75" customHeight="1">
      <c r="A256" s="724">
        <f t="shared" si="17"/>
        <v>0</v>
      </c>
      <c r="B256" s="725">
        <f t="shared" si="15"/>
        <v>0</v>
      </c>
      <c r="C256" s="726">
        <f>IF(($P$9-SUM($C$9:C255))&gt;0,$AA$9,0)</f>
        <v>0</v>
      </c>
      <c r="D256" s="727">
        <f>IF(($P$10-SUM($D$9:D255))&gt;0,$AA$10,0)</f>
        <v>0</v>
      </c>
      <c r="E256" s="728">
        <f>ROUND(((P$9-SUM(C$9:C255))*G$2/100)/12,0)+ROUND(((P$10-SUM(D$9:D255))*(G$2-P$15)/100)/12,0)</f>
        <v>0</v>
      </c>
      <c r="F256" s="729">
        <f t="shared" si="14"/>
        <v>0</v>
      </c>
      <c r="G256" s="2331"/>
      <c r="H256" s="2332"/>
      <c r="I256" s="730"/>
      <c r="J256" s="730"/>
      <c r="K256" s="730"/>
      <c r="L256" s="730"/>
      <c r="M256" s="731">
        <f t="shared" si="16"/>
        <v>0</v>
      </c>
      <c r="N256" s="321"/>
      <c r="X256" s="312"/>
      <c r="Y256" s="312"/>
      <c r="Z256" s="312"/>
      <c r="AA256" s="313"/>
    </row>
    <row r="257" spans="1:27" s="314" customFormat="1" ht="18.75" customHeight="1">
      <c r="A257" s="724">
        <f t="shared" si="17"/>
        <v>0</v>
      </c>
      <c r="B257" s="725">
        <f t="shared" si="15"/>
        <v>0</v>
      </c>
      <c r="C257" s="726">
        <f>IF(($P$9-SUM($C$9:C256))&gt;0,$AA$9,0)</f>
        <v>0</v>
      </c>
      <c r="D257" s="727">
        <f>IF(($P$10-SUM($D$9:D256))&gt;0,$AA$10,0)</f>
        <v>0</v>
      </c>
      <c r="E257" s="728">
        <f>ROUND(((P$9-SUM(C$9:C256))*G$2/100)/12,0)+ROUND(((P$10-SUM(D$9:D256))*(G$2-P$15)/100)/12,0)</f>
        <v>0</v>
      </c>
      <c r="F257" s="729">
        <f t="shared" ref="F257:F320" si="18">IF(P$13&gt;1,"未定",B257+E257)</f>
        <v>0</v>
      </c>
      <c r="G257" s="2331"/>
      <c r="H257" s="2332"/>
      <c r="I257" s="730"/>
      <c r="J257" s="730"/>
      <c r="K257" s="730"/>
      <c r="L257" s="730"/>
      <c r="M257" s="731">
        <f t="shared" si="16"/>
        <v>0</v>
      </c>
      <c r="N257" s="321"/>
      <c r="X257" s="312"/>
      <c r="Y257" s="312"/>
      <c r="Z257" s="312"/>
      <c r="AA257" s="313"/>
    </row>
    <row r="258" spans="1:27" s="314" customFormat="1" ht="18.75" customHeight="1">
      <c r="A258" s="724">
        <f t="shared" si="17"/>
        <v>0</v>
      </c>
      <c r="B258" s="725">
        <f t="shared" si="15"/>
        <v>0</v>
      </c>
      <c r="C258" s="726">
        <f>IF(($P$9-SUM($C$9:C257))&gt;0,$AA$9,0)</f>
        <v>0</v>
      </c>
      <c r="D258" s="727">
        <f>IF(($P$10-SUM($D$9:D257))&gt;0,$AA$10,0)</f>
        <v>0</v>
      </c>
      <c r="E258" s="728">
        <f>ROUND(((P$9-SUM(C$9:C257))*G$2/100)/12,0)+ROUND(((P$10-SUM(D$9:D257))*(G$2-P$15)/100)/12,0)</f>
        <v>0</v>
      </c>
      <c r="F258" s="729">
        <f t="shared" si="18"/>
        <v>0</v>
      </c>
      <c r="G258" s="737" t="s">
        <v>253</v>
      </c>
      <c r="H258" s="763">
        <f>IF(P$13&gt;1,"未定",SUM(F249:F260))</f>
        <v>0</v>
      </c>
      <c r="I258" s="730"/>
      <c r="J258" s="730"/>
      <c r="K258" s="730"/>
      <c r="L258" s="730"/>
      <c r="M258" s="731">
        <f t="shared" si="16"/>
        <v>0</v>
      </c>
      <c r="N258" s="321"/>
      <c r="X258" s="312"/>
      <c r="Y258" s="312"/>
      <c r="Z258" s="312"/>
      <c r="AA258" s="313"/>
    </row>
    <row r="259" spans="1:27" s="314" customFormat="1" ht="18.75" customHeight="1">
      <c r="A259" s="724">
        <f t="shared" si="17"/>
        <v>0</v>
      </c>
      <c r="B259" s="725">
        <f t="shared" si="15"/>
        <v>0</v>
      </c>
      <c r="C259" s="726">
        <f>IF(($P$9-SUM($C$9:C258))&gt;0,$AA$9,0)</f>
        <v>0</v>
      </c>
      <c r="D259" s="727">
        <f>IF(($P$10-SUM($D$9:D258))&gt;0,$AA$10,0)</f>
        <v>0</v>
      </c>
      <c r="E259" s="728">
        <f>ROUND(((P$9-SUM(C$9:C258))*G$2/100)/12,0)+ROUND(((P$10-SUM(D$9:D258))*(G$2-P$15)/100)/12,0)</f>
        <v>0</v>
      </c>
      <c r="F259" s="729">
        <f t="shared" si="18"/>
        <v>0</v>
      </c>
      <c r="G259" s="739" t="s">
        <v>274</v>
      </c>
      <c r="H259" s="740">
        <f>SUM(B249:B260)</f>
        <v>0</v>
      </c>
      <c r="I259" s="730"/>
      <c r="J259" s="730"/>
      <c r="K259" s="730"/>
      <c r="L259" s="730"/>
      <c r="M259" s="731">
        <f t="shared" si="16"/>
        <v>0</v>
      </c>
      <c r="N259" s="321"/>
      <c r="X259" s="312"/>
      <c r="Y259" s="312"/>
      <c r="Z259" s="312"/>
      <c r="AA259" s="313"/>
    </row>
    <row r="260" spans="1:27" s="314" customFormat="1" ht="18.75" customHeight="1">
      <c r="A260" s="742">
        <f t="shared" si="17"/>
        <v>0</v>
      </c>
      <c r="B260" s="743">
        <f t="shared" si="15"/>
        <v>0</v>
      </c>
      <c r="C260" s="744">
        <f>IF(($P$9-SUM($C$9:C259))&gt;0,$AA$9,0)</f>
        <v>0</v>
      </c>
      <c r="D260" s="745">
        <f>IF(($P$10-SUM($D$9:D259))&gt;0,$AA$10,0)</f>
        <v>0</v>
      </c>
      <c r="E260" s="746">
        <f>ROUND(((P$9-SUM(C$9:C259))*G$2/100)/12,0)+ROUND(((P$10-SUM(D$9:D259))*(G$2-P$15)/100)/12,0)</f>
        <v>0</v>
      </c>
      <c r="F260" s="747">
        <f t="shared" si="18"/>
        <v>0</v>
      </c>
      <c r="G260" s="748" t="s">
        <v>276</v>
      </c>
      <c r="H260" s="749">
        <f>IF(P$13&gt;1,"未定",SUM(E249:E260))</f>
        <v>0</v>
      </c>
      <c r="I260" s="750"/>
      <c r="J260" s="750"/>
      <c r="K260" s="750"/>
      <c r="L260" s="750"/>
      <c r="M260" s="751">
        <f t="shared" si="16"/>
        <v>0</v>
      </c>
      <c r="N260" s="321"/>
      <c r="X260" s="312"/>
      <c r="Y260" s="312"/>
      <c r="Z260" s="312"/>
      <c r="AA260" s="313"/>
    </row>
    <row r="261" spans="1:27" s="314" customFormat="1" ht="18.75" customHeight="1">
      <c r="A261" s="712">
        <f t="shared" si="17"/>
        <v>0</v>
      </c>
      <c r="B261" s="713">
        <f t="shared" si="15"/>
        <v>0</v>
      </c>
      <c r="C261" s="714">
        <f>IF(($P$9-SUM($C$9:C260))&gt;0,$AA$9,0)</f>
        <v>0</v>
      </c>
      <c r="D261" s="715">
        <f>IF(($P$10-SUM($D$9:D260))&gt;0,$AA$10,0)</f>
        <v>0</v>
      </c>
      <c r="E261" s="755">
        <f>ROUND(((P$9-SUM(C$9:C260))*G$2/100)/12,0)+ROUND(((P$10-SUM(D$9:D260))*(G$2-P$15)/100)/12,0)</f>
        <v>0</v>
      </c>
      <c r="F261" s="717">
        <f t="shared" si="18"/>
        <v>0</v>
      </c>
      <c r="G261" s="2329" t="s">
        <v>304</v>
      </c>
      <c r="H261" s="2330"/>
      <c r="I261" s="718"/>
      <c r="J261" s="718"/>
      <c r="K261" s="718"/>
      <c r="L261" s="718"/>
      <c r="M261" s="720">
        <f t="shared" si="16"/>
        <v>0</v>
      </c>
      <c r="N261" s="321"/>
      <c r="X261" s="312"/>
      <c r="Y261" s="312"/>
      <c r="Z261" s="312"/>
      <c r="AA261" s="313"/>
    </row>
    <row r="262" spans="1:27" s="314" customFormat="1" ht="18.75" customHeight="1">
      <c r="A262" s="724">
        <f t="shared" si="17"/>
        <v>0</v>
      </c>
      <c r="B262" s="725">
        <f t="shared" si="15"/>
        <v>0</v>
      </c>
      <c r="C262" s="726">
        <f>IF(($P$9-SUM($C$9:C261))&gt;0,$AA$9,0)</f>
        <v>0</v>
      </c>
      <c r="D262" s="727">
        <f>IF(($P$10-SUM($D$9:D261))&gt;0,$AA$10,0)</f>
        <v>0</v>
      </c>
      <c r="E262" s="728">
        <f>ROUND(((P$9-SUM(C$9:C261))*G$2/100)/12,0)+ROUND(((P$10-SUM(D$9:D261))*(G$2-P$15)/100)/12,0)</f>
        <v>0</v>
      </c>
      <c r="F262" s="729">
        <f t="shared" si="18"/>
        <v>0</v>
      </c>
      <c r="G262" s="2331"/>
      <c r="H262" s="2332"/>
      <c r="I262" s="730"/>
      <c r="J262" s="730"/>
      <c r="K262" s="730"/>
      <c r="L262" s="730"/>
      <c r="M262" s="731">
        <f t="shared" si="16"/>
        <v>0</v>
      </c>
      <c r="N262" s="321"/>
      <c r="X262" s="312"/>
      <c r="Y262" s="312"/>
      <c r="Z262" s="312"/>
      <c r="AA262" s="313"/>
    </row>
    <row r="263" spans="1:27" s="314" customFormat="1" ht="18.75" customHeight="1">
      <c r="A263" s="724">
        <f t="shared" si="17"/>
        <v>0</v>
      </c>
      <c r="B263" s="725">
        <f t="shared" si="15"/>
        <v>0</v>
      </c>
      <c r="C263" s="726">
        <f>IF(($P$9-SUM($C$9:C262))&gt;0,$AA$9,0)</f>
        <v>0</v>
      </c>
      <c r="D263" s="727">
        <f>IF(($P$10-SUM($D$9:D262))&gt;0,$AA$10,0)</f>
        <v>0</v>
      </c>
      <c r="E263" s="728">
        <f>ROUND(((P$9-SUM(C$9:C262))*G$2/100)/12,0)+ROUND(((P$10-SUM(D$9:D262))*(G$2-P$15)/100)/12,0)</f>
        <v>0</v>
      </c>
      <c r="F263" s="729">
        <f t="shared" si="18"/>
        <v>0</v>
      </c>
      <c r="G263" s="2331"/>
      <c r="H263" s="2332"/>
      <c r="I263" s="730"/>
      <c r="J263" s="730"/>
      <c r="K263" s="730"/>
      <c r="L263" s="730"/>
      <c r="M263" s="731">
        <f t="shared" si="16"/>
        <v>0</v>
      </c>
      <c r="N263" s="321"/>
      <c r="X263" s="312"/>
      <c r="Y263" s="312"/>
      <c r="Z263" s="312"/>
      <c r="AA263" s="313"/>
    </row>
    <row r="264" spans="1:27" s="314" customFormat="1" ht="18.75" customHeight="1">
      <c r="A264" s="724">
        <f t="shared" si="17"/>
        <v>0</v>
      </c>
      <c r="B264" s="725">
        <f t="shared" si="15"/>
        <v>0</v>
      </c>
      <c r="C264" s="726">
        <f>IF(($P$9-SUM($C$9:C263))&gt;0,$AA$9,0)</f>
        <v>0</v>
      </c>
      <c r="D264" s="727">
        <f>IF(($P$10-SUM($D$9:D263))&gt;0,$AA$10,0)</f>
        <v>0</v>
      </c>
      <c r="E264" s="728">
        <f>ROUND(((P$9-SUM(C$9:C263))*G$2/100)/12,0)+ROUND(((P$10-SUM(D$9:D263))*(G$2-P$15)/100)/12,0)</f>
        <v>0</v>
      </c>
      <c r="F264" s="729">
        <f t="shared" si="18"/>
        <v>0</v>
      </c>
      <c r="G264" s="2331"/>
      <c r="H264" s="2332"/>
      <c r="I264" s="730"/>
      <c r="J264" s="730"/>
      <c r="K264" s="730"/>
      <c r="L264" s="730"/>
      <c r="M264" s="731">
        <f t="shared" si="16"/>
        <v>0</v>
      </c>
      <c r="N264" s="321"/>
      <c r="X264" s="312"/>
      <c r="Y264" s="312"/>
      <c r="Z264" s="312"/>
      <c r="AA264" s="313"/>
    </row>
    <row r="265" spans="1:27" s="314" customFormat="1" ht="18.75" customHeight="1">
      <c r="A265" s="724">
        <f t="shared" si="17"/>
        <v>0</v>
      </c>
      <c r="B265" s="725">
        <f t="shared" ref="B265:B328" si="19">SUM(C265:D265)</f>
        <v>0</v>
      </c>
      <c r="C265" s="726">
        <f>IF(($P$9-SUM($C$9:C264))&gt;0,$AA$9,0)</f>
        <v>0</v>
      </c>
      <c r="D265" s="727">
        <f>IF(($P$10-SUM($D$9:D264))&gt;0,$AA$10,0)</f>
        <v>0</v>
      </c>
      <c r="E265" s="728">
        <f>ROUND(((P$9-SUM(C$9:C264))*G$2/100)/12,0)+ROUND(((P$10-SUM(D$9:D264))*(G$2-P$15)/100)/12,0)</f>
        <v>0</v>
      </c>
      <c r="F265" s="729">
        <f t="shared" si="18"/>
        <v>0</v>
      </c>
      <c r="G265" s="2331"/>
      <c r="H265" s="2332"/>
      <c r="I265" s="730"/>
      <c r="J265" s="730"/>
      <c r="K265" s="730"/>
      <c r="L265" s="730"/>
      <c r="M265" s="731">
        <f t="shared" ref="M265:M328" si="20">SUM(I265:L265)</f>
        <v>0</v>
      </c>
      <c r="N265" s="321"/>
      <c r="X265" s="312"/>
      <c r="Y265" s="312"/>
      <c r="Z265" s="312"/>
      <c r="AA265" s="313"/>
    </row>
    <row r="266" spans="1:27" s="314" customFormat="1" ht="18.75" customHeight="1">
      <c r="A266" s="724">
        <f t="shared" ref="A266:A329" si="21">IF(F266&gt;0,A265+1,0)</f>
        <v>0</v>
      </c>
      <c r="B266" s="725">
        <f t="shared" si="19"/>
        <v>0</v>
      </c>
      <c r="C266" s="726">
        <f>IF(($P$9-SUM($C$9:C265))&gt;0,$AA$9,0)</f>
        <v>0</v>
      </c>
      <c r="D266" s="727">
        <f>IF(($P$10-SUM($D$9:D265))&gt;0,$AA$10,0)</f>
        <v>0</v>
      </c>
      <c r="E266" s="728">
        <f>ROUND(((P$9-SUM(C$9:C265))*G$2/100)/12,0)+ROUND(((P$10-SUM(D$9:D265))*(G$2-P$15)/100)/12,0)</f>
        <v>0</v>
      </c>
      <c r="F266" s="729">
        <f t="shared" si="18"/>
        <v>0</v>
      </c>
      <c r="G266" s="2331"/>
      <c r="H266" s="2332"/>
      <c r="I266" s="730"/>
      <c r="J266" s="730"/>
      <c r="K266" s="730"/>
      <c r="L266" s="730"/>
      <c r="M266" s="731">
        <f t="shared" si="20"/>
        <v>0</v>
      </c>
      <c r="N266" s="321"/>
      <c r="X266" s="312"/>
      <c r="Y266" s="312"/>
      <c r="Z266" s="312"/>
      <c r="AA266" s="313"/>
    </row>
    <row r="267" spans="1:27" s="314" customFormat="1" ht="18.75" customHeight="1">
      <c r="A267" s="724">
        <f t="shared" si="21"/>
        <v>0</v>
      </c>
      <c r="B267" s="725">
        <f t="shared" si="19"/>
        <v>0</v>
      </c>
      <c r="C267" s="726">
        <f>IF(($P$9-SUM($C$9:C266))&gt;0,$AA$9,0)</f>
        <v>0</v>
      </c>
      <c r="D267" s="727">
        <f>IF(($P$10-SUM($D$9:D266))&gt;0,$AA$10,0)</f>
        <v>0</v>
      </c>
      <c r="E267" s="728">
        <f>ROUND(((P$9-SUM(C$9:C266))*G$2/100)/12,0)+ROUND(((P$10-SUM(D$9:D266))*(G$2-P$15)/100)/12,0)</f>
        <v>0</v>
      </c>
      <c r="F267" s="729">
        <f t="shared" si="18"/>
        <v>0</v>
      </c>
      <c r="G267" s="2331"/>
      <c r="H267" s="2332"/>
      <c r="I267" s="730"/>
      <c r="J267" s="730"/>
      <c r="K267" s="730"/>
      <c r="L267" s="730"/>
      <c r="M267" s="731">
        <f t="shared" si="20"/>
        <v>0</v>
      </c>
      <c r="N267" s="321"/>
      <c r="X267" s="312"/>
      <c r="Y267" s="312"/>
      <c r="Z267" s="312"/>
      <c r="AA267" s="313"/>
    </row>
    <row r="268" spans="1:27" s="314" customFormat="1" ht="18.75" customHeight="1">
      <c r="A268" s="724">
        <f t="shared" si="21"/>
        <v>0</v>
      </c>
      <c r="B268" s="725">
        <f t="shared" si="19"/>
        <v>0</v>
      </c>
      <c r="C268" s="726">
        <f>IF(($P$9-SUM($C$9:C267))&gt;0,$AA$9,0)</f>
        <v>0</v>
      </c>
      <c r="D268" s="727">
        <f>IF(($P$10-SUM($D$9:D267))&gt;0,$AA$10,0)</f>
        <v>0</v>
      </c>
      <c r="E268" s="728">
        <f>ROUND(((P$9-SUM(C$9:C267))*G$2/100)/12,0)+ROUND(((P$10-SUM(D$9:D267))*(G$2-P$15)/100)/12,0)</f>
        <v>0</v>
      </c>
      <c r="F268" s="729">
        <f t="shared" si="18"/>
        <v>0</v>
      </c>
      <c r="G268" s="2331"/>
      <c r="H268" s="2332"/>
      <c r="I268" s="730"/>
      <c r="J268" s="730"/>
      <c r="K268" s="730"/>
      <c r="L268" s="730"/>
      <c r="M268" s="731">
        <f t="shared" si="20"/>
        <v>0</v>
      </c>
      <c r="N268" s="321"/>
      <c r="X268" s="312"/>
      <c r="Y268" s="312"/>
      <c r="Z268" s="312"/>
      <c r="AA268" s="313"/>
    </row>
    <row r="269" spans="1:27" s="314" customFormat="1" ht="18.75" customHeight="1">
      <c r="A269" s="724">
        <f t="shared" si="21"/>
        <v>0</v>
      </c>
      <c r="B269" s="725">
        <f t="shared" si="19"/>
        <v>0</v>
      </c>
      <c r="C269" s="726">
        <f>IF(($P$9-SUM($C$9:C268))&gt;0,$AA$9,0)</f>
        <v>0</v>
      </c>
      <c r="D269" s="727">
        <f>IF(($P$10-SUM($D$9:D268))&gt;0,$AA$10,0)</f>
        <v>0</v>
      </c>
      <c r="E269" s="728">
        <f>ROUND(((P$9-SUM(C$9:C268))*G$2/100)/12,0)+ROUND(((P$10-SUM(D$9:D268))*(G$2-P$15)/100)/12,0)</f>
        <v>0</v>
      </c>
      <c r="F269" s="729">
        <f t="shared" si="18"/>
        <v>0</v>
      </c>
      <c r="G269" s="2331"/>
      <c r="H269" s="2332"/>
      <c r="I269" s="730"/>
      <c r="J269" s="730"/>
      <c r="K269" s="730"/>
      <c r="L269" s="730"/>
      <c r="M269" s="731">
        <f t="shared" si="20"/>
        <v>0</v>
      </c>
      <c r="N269" s="321"/>
      <c r="X269" s="312"/>
      <c r="Y269" s="312"/>
      <c r="Z269" s="312"/>
      <c r="AA269" s="313"/>
    </row>
    <row r="270" spans="1:27" s="314" customFormat="1" ht="18.75" customHeight="1">
      <c r="A270" s="724">
        <f t="shared" si="21"/>
        <v>0</v>
      </c>
      <c r="B270" s="725">
        <f t="shared" si="19"/>
        <v>0</v>
      </c>
      <c r="C270" s="726">
        <f>IF(($P$9-SUM($C$9:C269))&gt;0,$AA$9,0)</f>
        <v>0</v>
      </c>
      <c r="D270" s="727">
        <f>IF(($P$10-SUM($D$9:D269))&gt;0,$AA$10,0)</f>
        <v>0</v>
      </c>
      <c r="E270" s="728">
        <f>ROUND(((P$9-SUM(C$9:C269))*G$2/100)/12,0)+ROUND(((P$10-SUM(D$9:D269))*(G$2-P$15)/100)/12,0)</f>
        <v>0</v>
      </c>
      <c r="F270" s="729">
        <f t="shared" si="18"/>
        <v>0</v>
      </c>
      <c r="G270" s="737" t="s">
        <v>253</v>
      </c>
      <c r="H270" s="763">
        <f>IF(P$13&gt;1,"未定",SUM(F261:F272))</f>
        <v>0</v>
      </c>
      <c r="I270" s="730"/>
      <c r="J270" s="730"/>
      <c r="K270" s="730"/>
      <c r="L270" s="730"/>
      <c r="M270" s="731">
        <f t="shared" si="20"/>
        <v>0</v>
      </c>
      <c r="N270" s="321"/>
      <c r="X270" s="312"/>
      <c r="Y270" s="312"/>
      <c r="Z270" s="312"/>
      <c r="AA270" s="313"/>
    </row>
    <row r="271" spans="1:27" s="314" customFormat="1" ht="18.75" customHeight="1">
      <c r="A271" s="724">
        <f t="shared" si="21"/>
        <v>0</v>
      </c>
      <c r="B271" s="725">
        <f t="shared" si="19"/>
        <v>0</v>
      </c>
      <c r="C271" s="726">
        <f>IF(($P$9-SUM($C$9:C270))&gt;0,$AA$9,0)</f>
        <v>0</v>
      </c>
      <c r="D271" s="727">
        <f>IF(($P$10-SUM($D$9:D270))&gt;0,$AA$10,0)</f>
        <v>0</v>
      </c>
      <c r="E271" s="728">
        <f>ROUND(((P$9-SUM(C$9:C270))*G$2/100)/12,0)+ROUND(((P$10-SUM(D$9:D270))*(G$2-P$15)/100)/12,0)</f>
        <v>0</v>
      </c>
      <c r="F271" s="729">
        <f t="shared" si="18"/>
        <v>0</v>
      </c>
      <c r="G271" s="739" t="s">
        <v>274</v>
      </c>
      <c r="H271" s="740">
        <f>SUM(B261:B272)</f>
        <v>0</v>
      </c>
      <c r="I271" s="730"/>
      <c r="J271" s="730"/>
      <c r="K271" s="730"/>
      <c r="L271" s="730"/>
      <c r="M271" s="731">
        <f t="shared" si="20"/>
        <v>0</v>
      </c>
      <c r="N271" s="321"/>
      <c r="X271" s="312"/>
      <c r="Y271" s="312"/>
      <c r="Z271" s="312"/>
      <c r="AA271" s="313"/>
    </row>
    <row r="272" spans="1:27" s="314" customFormat="1" ht="18.75" customHeight="1">
      <c r="A272" s="742">
        <f t="shared" si="21"/>
        <v>0</v>
      </c>
      <c r="B272" s="743">
        <f t="shared" si="19"/>
        <v>0</v>
      </c>
      <c r="C272" s="744">
        <f>IF(($P$9-SUM($C$9:C271))&gt;0,$AA$9,0)</f>
        <v>0</v>
      </c>
      <c r="D272" s="745">
        <f>IF(($P$10-SUM($D$9:D271))&gt;0,$AA$10,0)</f>
        <v>0</v>
      </c>
      <c r="E272" s="746">
        <f>ROUND(((P$9-SUM(C$9:C271))*G$2/100)/12,0)+ROUND(((P$10-SUM(D$9:D271))*(G$2-P$15)/100)/12,0)</f>
        <v>0</v>
      </c>
      <c r="F272" s="747">
        <f t="shared" si="18"/>
        <v>0</v>
      </c>
      <c r="G272" s="748" t="s">
        <v>276</v>
      </c>
      <c r="H272" s="749">
        <f>IF(P$13&gt;1,"未定",SUM(E261:E272))</f>
        <v>0</v>
      </c>
      <c r="I272" s="750"/>
      <c r="J272" s="750"/>
      <c r="K272" s="750"/>
      <c r="L272" s="750"/>
      <c r="M272" s="751">
        <f t="shared" si="20"/>
        <v>0</v>
      </c>
      <c r="N272" s="321"/>
      <c r="X272" s="312"/>
      <c r="Y272" s="312"/>
      <c r="Z272" s="312"/>
      <c r="AA272" s="313"/>
    </row>
    <row r="273" spans="1:27" s="314" customFormat="1" ht="18.75" customHeight="1">
      <c r="A273" s="712">
        <f t="shared" si="21"/>
        <v>0</v>
      </c>
      <c r="B273" s="713">
        <f t="shared" si="19"/>
        <v>0</v>
      </c>
      <c r="C273" s="714">
        <f>IF(($P$9-SUM($C$9:C272))&gt;0,$AA$9,0)</f>
        <v>0</v>
      </c>
      <c r="D273" s="715">
        <f>IF(($P$10-SUM($D$9:D272))&gt;0,$AA$10,0)</f>
        <v>0</v>
      </c>
      <c r="E273" s="755">
        <f>ROUND(((P$9-SUM(C$9:C272))*G$2/100)/12,0)+ROUND(((P$10-SUM(D$9:D272))*(G$2-P$15)/100)/12,0)</f>
        <v>0</v>
      </c>
      <c r="F273" s="717">
        <f t="shared" si="18"/>
        <v>0</v>
      </c>
      <c r="G273" s="2329" t="s">
        <v>305</v>
      </c>
      <c r="H273" s="2330"/>
      <c r="I273" s="718"/>
      <c r="J273" s="718"/>
      <c r="K273" s="718"/>
      <c r="L273" s="718"/>
      <c r="M273" s="720">
        <f t="shared" si="20"/>
        <v>0</v>
      </c>
      <c r="N273" s="321"/>
      <c r="X273" s="312"/>
      <c r="Y273" s="312"/>
      <c r="Z273" s="312"/>
      <c r="AA273" s="313"/>
    </row>
    <row r="274" spans="1:27" s="314" customFormat="1" ht="18.75" customHeight="1">
      <c r="A274" s="724">
        <f t="shared" si="21"/>
        <v>0</v>
      </c>
      <c r="B274" s="725">
        <f t="shared" si="19"/>
        <v>0</v>
      </c>
      <c r="C274" s="726">
        <f>IF(($P$9-SUM($C$9:C273))&gt;0,$AA$9,0)</f>
        <v>0</v>
      </c>
      <c r="D274" s="727">
        <f>IF(($P$10-SUM($D$9:D273))&gt;0,$AA$10,0)</f>
        <v>0</v>
      </c>
      <c r="E274" s="728">
        <f>ROUND(((P$9-SUM(C$9:C273))*G$2/100)/12,0)+ROUND(((P$10-SUM(D$9:D273))*(G$2-P$15)/100)/12,0)</f>
        <v>0</v>
      </c>
      <c r="F274" s="729">
        <f t="shared" si="18"/>
        <v>0</v>
      </c>
      <c r="G274" s="2331"/>
      <c r="H274" s="2332"/>
      <c r="I274" s="730"/>
      <c r="J274" s="730"/>
      <c r="K274" s="730"/>
      <c r="L274" s="730"/>
      <c r="M274" s="731">
        <f t="shared" si="20"/>
        <v>0</v>
      </c>
      <c r="N274" s="321"/>
      <c r="X274" s="312"/>
      <c r="Y274" s="312"/>
      <c r="Z274" s="312"/>
      <c r="AA274" s="313"/>
    </row>
    <row r="275" spans="1:27" s="314" customFormat="1" ht="18.75" customHeight="1">
      <c r="A275" s="724">
        <f t="shared" si="21"/>
        <v>0</v>
      </c>
      <c r="B275" s="725">
        <f t="shared" si="19"/>
        <v>0</v>
      </c>
      <c r="C275" s="726">
        <f>IF(($P$9-SUM($C$9:C274))&gt;0,$AA$9,0)</f>
        <v>0</v>
      </c>
      <c r="D275" s="727">
        <f>IF(($P$10-SUM($D$9:D274))&gt;0,$AA$10,0)</f>
        <v>0</v>
      </c>
      <c r="E275" s="728">
        <f>ROUND(((P$9-SUM(C$9:C274))*G$2/100)/12,0)+ROUND(((P$10-SUM(D$9:D274))*(G$2-P$15)/100)/12,0)</f>
        <v>0</v>
      </c>
      <c r="F275" s="729">
        <f t="shared" si="18"/>
        <v>0</v>
      </c>
      <c r="G275" s="2331"/>
      <c r="H275" s="2332"/>
      <c r="I275" s="730"/>
      <c r="J275" s="730"/>
      <c r="K275" s="730"/>
      <c r="L275" s="730"/>
      <c r="M275" s="731">
        <f t="shared" si="20"/>
        <v>0</v>
      </c>
      <c r="N275" s="321"/>
      <c r="X275" s="312"/>
      <c r="Y275" s="312"/>
      <c r="Z275" s="312"/>
      <c r="AA275" s="313"/>
    </row>
    <row r="276" spans="1:27" s="314" customFormat="1" ht="18.75" customHeight="1">
      <c r="A276" s="724">
        <f t="shared" si="21"/>
        <v>0</v>
      </c>
      <c r="B276" s="725">
        <f t="shared" si="19"/>
        <v>0</v>
      </c>
      <c r="C276" s="726">
        <f>IF(($P$9-SUM($C$9:C275))&gt;0,$AA$9,0)</f>
        <v>0</v>
      </c>
      <c r="D276" s="727">
        <f>IF(($P$10-SUM($D$9:D275))&gt;0,$AA$10,0)</f>
        <v>0</v>
      </c>
      <c r="E276" s="728">
        <f>ROUND(((P$9-SUM(C$9:C275))*G$2/100)/12,0)+ROUND(((P$10-SUM(D$9:D275))*(G$2-P$15)/100)/12,0)</f>
        <v>0</v>
      </c>
      <c r="F276" s="729">
        <f t="shared" si="18"/>
        <v>0</v>
      </c>
      <c r="G276" s="2331"/>
      <c r="H276" s="2332"/>
      <c r="I276" s="730"/>
      <c r="J276" s="730"/>
      <c r="K276" s="730"/>
      <c r="L276" s="730"/>
      <c r="M276" s="731">
        <f t="shared" si="20"/>
        <v>0</v>
      </c>
      <c r="N276" s="321"/>
      <c r="X276" s="312"/>
      <c r="Y276" s="312"/>
      <c r="Z276" s="312"/>
      <c r="AA276" s="313"/>
    </row>
    <row r="277" spans="1:27" s="314" customFormat="1" ht="18.75" customHeight="1">
      <c r="A277" s="724">
        <f t="shared" si="21"/>
        <v>0</v>
      </c>
      <c r="B277" s="725">
        <f t="shared" si="19"/>
        <v>0</v>
      </c>
      <c r="C277" s="726">
        <f>IF(($P$9-SUM($C$9:C276))&gt;0,$AA$9,0)</f>
        <v>0</v>
      </c>
      <c r="D277" s="727">
        <f>IF(($P$10-SUM($D$9:D276))&gt;0,$AA$10,0)</f>
        <v>0</v>
      </c>
      <c r="E277" s="728">
        <f>ROUND(((P$9-SUM(C$9:C276))*G$2/100)/12,0)+ROUND(((P$10-SUM(D$9:D276))*(G$2-P$15)/100)/12,0)</f>
        <v>0</v>
      </c>
      <c r="F277" s="729">
        <f t="shared" si="18"/>
        <v>0</v>
      </c>
      <c r="G277" s="2331"/>
      <c r="H277" s="2332"/>
      <c r="I277" s="730"/>
      <c r="J277" s="730"/>
      <c r="K277" s="730"/>
      <c r="L277" s="730"/>
      <c r="M277" s="731">
        <f t="shared" si="20"/>
        <v>0</v>
      </c>
      <c r="N277" s="321"/>
      <c r="X277" s="312"/>
      <c r="Y277" s="312"/>
      <c r="Z277" s="312"/>
      <c r="AA277" s="313"/>
    </row>
    <row r="278" spans="1:27" s="314" customFormat="1" ht="18.75" customHeight="1">
      <c r="A278" s="724">
        <f t="shared" si="21"/>
        <v>0</v>
      </c>
      <c r="B278" s="725">
        <f t="shared" si="19"/>
        <v>0</v>
      </c>
      <c r="C278" s="726">
        <f>IF(($P$9-SUM($C$9:C277))&gt;0,$AA$9,0)</f>
        <v>0</v>
      </c>
      <c r="D278" s="727">
        <f>IF(($P$10-SUM($D$9:D277))&gt;0,$AA$10,0)</f>
        <v>0</v>
      </c>
      <c r="E278" s="728">
        <f>ROUND(((P$9-SUM(C$9:C277))*G$2/100)/12,0)+ROUND(((P$10-SUM(D$9:D277))*(G$2-P$15)/100)/12,0)</f>
        <v>0</v>
      </c>
      <c r="F278" s="729">
        <f t="shared" si="18"/>
        <v>0</v>
      </c>
      <c r="G278" s="2331"/>
      <c r="H278" s="2332"/>
      <c r="I278" s="730"/>
      <c r="J278" s="730"/>
      <c r="K278" s="730"/>
      <c r="L278" s="730"/>
      <c r="M278" s="731">
        <f t="shared" si="20"/>
        <v>0</v>
      </c>
      <c r="N278" s="321"/>
      <c r="X278" s="312"/>
      <c r="Y278" s="312"/>
      <c r="Z278" s="312"/>
      <c r="AA278" s="313"/>
    </row>
    <row r="279" spans="1:27" s="314" customFormat="1" ht="18.75" customHeight="1">
      <c r="A279" s="724">
        <f t="shared" si="21"/>
        <v>0</v>
      </c>
      <c r="B279" s="725">
        <f t="shared" si="19"/>
        <v>0</v>
      </c>
      <c r="C279" s="726">
        <f>IF(($P$9-SUM($C$9:C278))&gt;0,$AA$9,0)</f>
        <v>0</v>
      </c>
      <c r="D279" s="727">
        <f>IF(($P$10-SUM($D$9:D278))&gt;0,$AA$10,0)</f>
        <v>0</v>
      </c>
      <c r="E279" s="728">
        <f>ROUND(((P$9-SUM(C$9:C278))*G$2/100)/12,0)+ROUND(((P$10-SUM(D$9:D278))*(G$2-P$15)/100)/12,0)</f>
        <v>0</v>
      </c>
      <c r="F279" s="729">
        <f t="shared" si="18"/>
        <v>0</v>
      </c>
      <c r="G279" s="2331"/>
      <c r="H279" s="2332"/>
      <c r="I279" s="730"/>
      <c r="J279" s="730"/>
      <c r="K279" s="730"/>
      <c r="L279" s="730"/>
      <c r="M279" s="731">
        <f t="shared" si="20"/>
        <v>0</v>
      </c>
      <c r="N279" s="321"/>
      <c r="X279" s="312"/>
      <c r="Y279" s="312"/>
      <c r="Z279" s="312"/>
      <c r="AA279" s="313"/>
    </row>
    <row r="280" spans="1:27" s="314" customFormat="1" ht="18.75" customHeight="1">
      <c r="A280" s="724">
        <f t="shared" si="21"/>
        <v>0</v>
      </c>
      <c r="B280" s="725">
        <f t="shared" si="19"/>
        <v>0</v>
      </c>
      <c r="C280" s="726">
        <f>IF(($P$9-SUM($C$9:C279))&gt;0,$AA$9,0)</f>
        <v>0</v>
      </c>
      <c r="D280" s="727">
        <f>IF(($P$10-SUM($D$9:D279))&gt;0,$AA$10,0)</f>
        <v>0</v>
      </c>
      <c r="E280" s="728">
        <f>ROUND(((P$9-SUM(C$9:C279))*G$2/100)/12,0)+ROUND(((P$10-SUM(D$9:D279))*(G$2-P$15)/100)/12,0)</f>
        <v>0</v>
      </c>
      <c r="F280" s="729">
        <f t="shared" si="18"/>
        <v>0</v>
      </c>
      <c r="G280" s="2331"/>
      <c r="H280" s="2332"/>
      <c r="I280" s="730"/>
      <c r="J280" s="730"/>
      <c r="K280" s="730"/>
      <c r="L280" s="730"/>
      <c r="M280" s="731">
        <f t="shared" si="20"/>
        <v>0</v>
      </c>
      <c r="N280" s="321"/>
      <c r="X280" s="312"/>
      <c r="Y280" s="312"/>
      <c r="Z280" s="312"/>
      <c r="AA280" s="313"/>
    </row>
    <row r="281" spans="1:27" s="314" customFormat="1" ht="18.75" customHeight="1">
      <c r="A281" s="724">
        <f t="shared" si="21"/>
        <v>0</v>
      </c>
      <c r="B281" s="725">
        <f t="shared" si="19"/>
        <v>0</v>
      </c>
      <c r="C281" s="726">
        <f>IF(($P$9-SUM($C$9:C280))&gt;0,$AA$9,0)</f>
        <v>0</v>
      </c>
      <c r="D281" s="727">
        <f>IF(($P$10-SUM($D$9:D280))&gt;0,$AA$10,0)</f>
        <v>0</v>
      </c>
      <c r="E281" s="728">
        <f>ROUND(((P$9-SUM(C$9:C280))*G$2/100)/12,0)+ROUND(((P$10-SUM(D$9:D280))*(G$2-P$15)/100)/12,0)</f>
        <v>0</v>
      </c>
      <c r="F281" s="729">
        <f t="shared" si="18"/>
        <v>0</v>
      </c>
      <c r="G281" s="2331"/>
      <c r="H281" s="2332"/>
      <c r="I281" s="730"/>
      <c r="J281" s="730"/>
      <c r="K281" s="730"/>
      <c r="L281" s="730"/>
      <c r="M281" s="731">
        <f t="shared" si="20"/>
        <v>0</v>
      </c>
      <c r="N281" s="321"/>
      <c r="X281" s="312"/>
      <c r="Y281" s="312"/>
      <c r="Z281" s="312"/>
      <c r="AA281" s="313"/>
    </row>
    <row r="282" spans="1:27" s="314" customFormat="1" ht="18.75" customHeight="1">
      <c r="A282" s="724">
        <f t="shared" si="21"/>
        <v>0</v>
      </c>
      <c r="B282" s="725">
        <f t="shared" si="19"/>
        <v>0</v>
      </c>
      <c r="C282" s="726">
        <f>IF(($P$9-SUM($C$9:C281))&gt;0,$AA$9,0)</f>
        <v>0</v>
      </c>
      <c r="D282" s="727">
        <f>IF(($P$10-SUM($D$9:D281))&gt;0,$AA$10,0)</f>
        <v>0</v>
      </c>
      <c r="E282" s="728">
        <f>ROUND(((P$9-SUM(C$9:C281))*G$2/100)/12,0)+ROUND(((P$10-SUM(D$9:D281))*(G$2-P$15)/100)/12,0)</f>
        <v>0</v>
      </c>
      <c r="F282" s="729">
        <f t="shared" si="18"/>
        <v>0</v>
      </c>
      <c r="G282" s="737" t="s">
        <v>253</v>
      </c>
      <c r="H282" s="763">
        <f>IF(P$13&gt;1,"未定",SUM(F273:F284))</f>
        <v>0</v>
      </c>
      <c r="I282" s="730"/>
      <c r="J282" s="730"/>
      <c r="K282" s="730"/>
      <c r="L282" s="730"/>
      <c r="M282" s="731">
        <f t="shared" si="20"/>
        <v>0</v>
      </c>
      <c r="N282" s="321"/>
      <c r="X282" s="312"/>
      <c r="Y282" s="312"/>
      <c r="Z282" s="312"/>
      <c r="AA282" s="313"/>
    </row>
    <row r="283" spans="1:27" s="314" customFormat="1" ht="18.75" customHeight="1">
      <c r="A283" s="724">
        <f t="shared" si="21"/>
        <v>0</v>
      </c>
      <c r="B283" s="725">
        <f t="shared" si="19"/>
        <v>0</v>
      </c>
      <c r="C283" s="726">
        <f>IF(($P$9-SUM($C$9:C282))&gt;0,$AA$9,0)</f>
        <v>0</v>
      </c>
      <c r="D283" s="727">
        <f>IF(($P$10-SUM($D$9:D282))&gt;0,$AA$10,0)</f>
        <v>0</v>
      </c>
      <c r="E283" s="728">
        <f>ROUND(((P$9-SUM(C$9:C282))*G$2/100)/12,0)+ROUND(((P$10-SUM(D$9:D282))*(G$2-P$15)/100)/12,0)</f>
        <v>0</v>
      </c>
      <c r="F283" s="729">
        <f t="shared" si="18"/>
        <v>0</v>
      </c>
      <c r="G283" s="739" t="s">
        <v>274</v>
      </c>
      <c r="H283" s="740">
        <f>SUM(B273:B284)</f>
        <v>0</v>
      </c>
      <c r="I283" s="730"/>
      <c r="J283" s="730"/>
      <c r="K283" s="730"/>
      <c r="L283" s="730"/>
      <c r="M283" s="731">
        <f t="shared" si="20"/>
        <v>0</v>
      </c>
      <c r="N283" s="321"/>
      <c r="X283" s="312"/>
      <c r="Y283" s="312"/>
      <c r="Z283" s="312"/>
      <c r="AA283" s="313"/>
    </row>
    <row r="284" spans="1:27" s="314" customFormat="1" ht="18.75" customHeight="1">
      <c r="A284" s="742">
        <f t="shared" si="21"/>
        <v>0</v>
      </c>
      <c r="B284" s="743">
        <f t="shared" si="19"/>
        <v>0</v>
      </c>
      <c r="C284" s="744">
        <f>IF(($P$9-SUM($C$9:C283))&gt;0,$AA$9,0)</f>
        <v>0</v>
      </c>
      <c r="D284" s="745">
        <f>IF(($P$10-SUM($D$9:D283))&gt;0,$AA$10,0)</f>
        <v>0</v>
      </c>
      <c r="E284" s="746">
        <f>ROUND(((P$9-SUM(C$9:C283))*G$2/100)/12,0)+ROUND(((P$10-SUM(D$9:D283))*(G$2-P$15)/100)/12,0)</f>
        <v>0</v>
      </c>
      <c r="F284" s="747">
        <f t="shared" si="18"/>
        <v>0</v>
      </c>
      <c r="G284" s="748" t="s">
        <v>276</v>
      </c>
      <c r="H284" s="749">
        <f>IF(P$13&gt;1,"未定",SUM(E273:E284))</f>
        <v>0</v>
      </c>
      <c r="I284" s="750"/>
      <c r="J284" s="750"/>
      <c r="K284" s="750"/>
      <c r="L284" s="750"/>
      <c r="M284" s="751">
        <f t="shared" si="20"/>
        <v>0</v>
      </c>
      <c r="N284" s="321"/>
      <c r="X284" s="312"/>
      <c r="Y284" s="312"/>
      <c r="Z284" s="312"/>
      <c r="AA284" s="313"/>
    </row>
    <row r="285" spans="1:27" s="314" customFormat="1" ht="18.75" customHeight="1">
      <c r="A285" s="712">
        <f t="shared" si="21"/>
        <v>0</v>
      </c>
      <c r="B285" s="713">
        <f t="shared" si="19"/>
        <v>0</v>
      </c>
      <c r="C285" s="714">
        <f>IF(($P$9-SUM($C$9:C284))&gt;0,$AA$9,0)</f>
        <v>0</v>
      </c>
      <c r="D285" s="715">
        <f>IF(($P$10-SUM($D$9:D284))&gt;0,$AA$10,0)</f>
        <v>0</v>
      </c>
      <c r="E285" s="755">
        <f>ROUND(((P$9-SUM(C$9:C284))*G$2/100)/12,0)+ROUND(((P$10-SUM(D$9:D284))*(G$2-P$15)/100)/12,0)</f>
        <v>0</v>
      </c>
      <c r="F285" s="717">
        <f t="shared" si="18"/>
        <v>0</v>
      </c>
      <c r="G285" s="2329" t="s">
        <v>306</v>
      </c>
      <c r="H285" s="2330"/>
      <c r="I285" s="718"/>
      <c r="J285" s="718"/>
      <c r="K285" s="718"/>
      <c r="L285" s="718"/>
      <c r="M285" s="720">
        <f t="shared" si="20"/>
        <v>0</v>
      </c>
      <c r="N285" s="321"/>
      <c r="X285" s="312"/>
      <c r="Y285" s="312"/>
      <c r="Z285" s="312"/>
      <c r="AA285" s="313"/>
    </row>
    <row r="286" spans="1:27" s="314" customFormat="1" ht="18.75" customHeight="1">
      <c r="A286" s="724">
        <f t="shared" si="21"/>
        <v>0</v>
      </c>
      <c r="B286" s="725">
        <f t="shared" si="19"/>
        <v>0</v>
      </c>
      <c r="C286" s="726">
        <f>IF(($P$9-SUM($C$9:C285))&gt;0,$AA$9,0)</f>
        <v>0</v>
      </c>
      <c r="D286" s="727">
        <f>IF(($P$10-SUM($D$9:D285))&gt;0,$AA$10,0)</f>
        <v>0</v>
      </c>
      <c r="E286" s="728">
        <f>ROUND(((P$9-SUM(C$9:C285))*G$2/100)/12,0)+ROUND(((P$10-SUM(D$9:D285))*(G$2-P$15)/100)/12,0)</f>
        <v>0</v>
      </c>
      <c r="F286" s="729">
        <f t="shared" si="18"/>
        <v>0</v>
      </c>
      <c r="G286" s="2331"/>
      <c r="H286" s="2332"/>
      <c r="I286" s="730"/>
      <c r="J286" s="730"/>
      <c r="K286" s="730"/>
      <c r="L286" s="730"/>
      <c r="M286" s="731">
        <f t="shared" si="20"/>
        <v>0</v>
      </c>
      <c r="N286" s="321"/>
      <c r="X286" s="312"/>
      <c r="Y286" s="312"/>
      <c r="Z286" s="312"/>
      <c r="AA286" s="313"/>
    </row>
    <row r="287" spans="1:27" s="314" customFormat="1" ht="18.75" customHeight="1">
      <c r="A287" s="724">
        <f t="shared" si="21"/>
        <v>0</v>
      </c>
      <c r="B287" s="725">
        <f t="shared" si="19"/>
        <v>0</v>
      </c>
      <c r="C287" s="726">
        <f>IF(($P$9-SUM($C$9:C286))&gt;0,$AA$9,0)</f>
        <v>0</v>
      </c>
      <c r="D287" s="727">
        <f>IF(($P$10-SUM($D$9:D286))&gt;0,$AA$10,0)</f>
        <v>0</v>
      </c>
      <c r="E287" s="728">
        <f>ROUND(((P$9-SUM(C$9:C286))*G$2/100)/12,0)+ROUND(((P$10-SUM(D$9:D286))*(G$2-P$15)/100)/12,0)</f>
        <v>0</v>
      </c>
      <c r="F287" s="729">
        <f t="shared" si="18"/>
        <v>0</v>
      </c>
      <c r="G287" s="2331"/>
      <c r="H287" s="2332"/>
      <c r="I287" s="730"/>
      <c r="J287" s="730"/>
      <c r="K287" s="730"/>
      <c r="L287" s="730"/>
      <c r="M287" s="731">
        <f t="shared" si="20"/>
        <v>0</v>
      </c>
      <c r="N287" s="321"/>
      <c r="X287" s="312"/>
      <c r="Y287" s="312"/>
      <c r="Z287" s="312"/>
      <c r="AA287" s="313"/>
    </row>
    <row r="288" spans="1:27" s="314" customFormat="1" ht="18.75" customHeight="1">
      <c r="A288" s="724">
        <f t="shared" si="21"/>
        <v>0</v>
      </c>
      <c r="B288" s="725">
        <f t="shared" si="19"/>
        <v>0</v>
      </c>
      <c r="C288" s="726">
        <f>IF(($P$9-SUM($C$9:C287))&gt;0,$AA$9,0)</f>
        <v>0</v>
      </c>
      <c r="D288" s="727">
        <f>IF(($P$10-SUM($D$9:D287))&gt;0,$AA$10,0)</f>
        <v>0</v>
      </c>
      <c r="E288" s="728">
        <f>ROUND(((P$9-SUM(C$9:C287))*G$2/100)/12,0)+ROUND(((P$10-SUM(D$9:D287))*(G$2-P$15)/100)/12,0)</f>
        <v>0</v>
      </c>
      <c r="F288" s="729">
        <f t="shared" si="18"/>
        <v>0</v>
      </c>
      <c r="G288" s="2331"/>
      <c r="H288" s="2332"/>
      <c r="I288" s="730"/>
      <c r="J288" s="730"/>
      <c r="K288" s="730"/>
      <c r="L288" s="730"/>
      <c r="M288" s="731">
        <f t="shared" si="20"/>
        <v>0</v>
      </c>
      <c r="N288" s="321"/>
      <c r="X288" s="312"/>
      <c r="Y288" s="312"/>
      <c r="Z288" s="312"/>
      <c r="AA288" s="313"/>
    </row>
    <row r="289" spans="1:27" s="314" customFormat="1" ht="18.75" customHeight="1">
      <c r="A289" s="724">
        <f t="shared" si="21"/>
        <v>0</v>
      </c>
      <c r="B289" s="725">
        <f t="shared" si="19"/>
        <v>0</v>
      </c>
      <c r="C289" s="726">
        <f>IF(($P$9-SUM($C$9:C288))&gt;0,$AA$9,0)</f>
        <v>0</v>
      </c>
      <c r="D289" s="727">
        <f>IF(($P$10-SUM($D$9:D288))&gt;0,$AA$10,0)</f>
        <v>0</v>
      </c>
      <c r="E289" s="728">
        <f>ROUND(((P$9-SUM(C$9:C288))*G$2/100)/12,0)+ROUND(((P$10-SUM(D$9:D288))*(G$2-P$15)/100)/12,0)</f>
        <v>0</v>
      </c>
      <c r="F289" s="729">
        <f t="shared" si="18"/>
        <v>0</v>
      </c>
      <c r="G289" s="2331"/>
      <c r="H289" s="2332"/>
      <c r="I289" s="730"/>
      <c r="J289" s="730"/>
      <c r="K289" s="730"/>
      <c r="L289" s="730"/>
      <c r="M289" s="731">
        <f t="shared" si="20"/>
        <v>0</v>
      </c>
      <c r="N289" s="321"/>
      <c r="X289" s="312"/>
      <c r="Y289" s="312"/>
      <c r="Z289" s="312"/>
      <c r="AA289" s="313"/>
    </row>
    <row r="290" spans="1:27" s="314" customFormat="1" ht="18.75" customHeight="1">
      <c r="A290" s="724">
        <f t="shared" si="21"/>
        <v>0</v>
      </c>
      <c r="B290" s="725">
        <f t="shared" si="19"/>
        <v>0</v>
      </c>
      <c r="C290" s="726">
        <f>IF(($P$9-SUM($C$9:C289))&gt;0,$AA$9,0)</f>
        <v>0</v>
      </c>
      <c r="D290" s="727">
        <f>IF(($P$10-SUM($D$9:D289))&gt;0,$AA$10,0)</f>
        <v>0</v>
      </c>
      <c r="E290" s="728">
        <f>ROUND(((P$9-SUM(C$9:C289))*G$2/100)/12,0)+ROUND(((P$10-SUM(D$9:D289))*(G$2-P$15)/100)/12,0)</f>
        <v>0</v>
      </c>
      <c r="F290" s="729">
        <f t="shared" si="18"/>
        <v>0</v>
      </c>
      <c r="G290" s="2331"/>
      <c r="H290" s="2332"/>
      <c r="I290" s="730"/>
      <c r="J290" s="730"/>
      <c r="K290" s="730"/>
      <c r="L290" s="730"/>
      <c r="M290" s="731">
        <f t="shared" si="20"/>
        <v>0</v>
      </c>
      <c r="N290" s="321"/>
      <c r="X290" s="312"/>
      <c r="Y290" s="312"/>
      <c r="Z290" s="312"/>
      <c r="AA290" s="313"/>
    </row>
    <row r="291" spans="1:27" s="314" customFormat="1" ht="18.75" customHeight="1">
      <c r="A291" s="724">
        <f t="shared" si="21"/>
        <v>0</v>
      </c>
      <c r="B291" s="725">
        <f t="shared" si="19"/>
        <v>0</v>
      </c>
      <c r="C291" s="726">
        <f>IF(($P$9-SUM($C$9:C290))&gt;0,$AA$9,0)</f>
        <v>0</v>
      </c>
      <c r="D291" s="727">
        <f>IF(($P$10-SUM($D$9:D290))&gt;0,$AA$10,0)</f>
        <v>0</v>
      </c>
      <c r="E291" s="728">
        <f>ROUND(((P$9-SUM(C$9:C290))*G$2/100)/12,0)+ROUND(((P$10-SUM(D$9:D290))*(G$2-P$15)/100)/12,0)</f>
        <v>0</v>
      </c>
      <c r="F291" s="729">
        <f t="shared" si="18"/>
        <v>0</v>
      </c>
      <c r="G291" s="2331"/>
      <c r="H291" s="2332"/>
      <c r="I291" s="730"/>
      <c r="J291" s="730"/>
      <c r="K291" s="730"/>
      <c r="L291" s="730"/>
      <c r="M291" s="731">
        <f t="shared" si="20"/>
        <v>0</v>
      </c>
      <c r="N291" s="321"/>
      <c r="X291" s="312"/>
      <c r="Y291" s="312"/>
      <c r="Z291" s="312"/>
      <c r="AA291" s="313"/>
    </row>
    <row r="292" spans="1:27" s="314" customFormat="1" ht="18.75" customHeight="1">
      <c r="A292" s="724">
        <f t="shared" si="21"/>
        <v>0</v>
      </c>
      <c r="B292" s="725">
        <f t="shared" si="19"/>
        <v>0</v>
      </c>
      <c r="C292" s="726">
        <f>IF(($P$9-SUM($C$9:C291))&gt;0,$AA$9,0)</f>
        <v>0</v>
      </c>
      <c r="D292" s="727">
        <f>IF(($P$10-SUM($D$9:D291))&gt;0,$AA$10,0)</f>
        <v>0</v>
      </c>
      <c r="E292" s="728">
        <f>ROUND(((P$9-SUM(C$9:C291))*G$2/100)/12,0)+ROUND(((P$10-SUM(D$9:D291))*(G$2-P$15)/100)/12,0)</f>
        <v>0</v>
      </c>
      <c r="F292" s="729">
        <f t="shared" si="18"/>
        <v>0</v>
      </c>
      <c r="G292" s="2331"/>
      <c r="H292" s="2332"/>
      <c r="I292" s="730"/>
      <c r="J292" s="730"/>
      <c r="K292" s="730"/>
      <c r="L292" s="730"/>
      <c r="M292" s="731">
        <f t="shared" si="20"/>
        <v>0</v>
      </c>
      <c r="N292" s="321"/>
      <c r="X292" s="312"/>
      <c r="Y292" s="312"/>
      <c r="Z292" s="312"/>
      <c r="AA292" s="313"/>
    </row>
    <row r="293" spans="1:27" s="314" customFormat="1" ht="18.75" customHeight="1">
      <c r="A293" s="724">
        <f t="shared" si="21"/>
        <v>0</v>
      </c>
      <c r="B293" s="725">
        <f t="shared" si="19"/>
        <v>0</v>
      </c>
      <c r="C293" s="726">
        <f>IF(($P$9-SUM($C$9:C292))&gt;0,$AA$9,0)</f>
        <v>0</v>
      </c>
      <c r="D293" s="727">
        <f>IF(($P$10-SUM($D$9:D292))&gt;0,$AA$10,0)</f>
        <v>0</v>
      </c>
      <c r="E293" s="728">
        <f>ROUND(((P$9-SUM(C$9:C292))*G$2/100)/12,0)+ROUND(((P$10-SUM(D$9:D292))*(G$2-P$15)/100)/12,0)</f>
        <v>0</v>
      </c>
      <c r="F293" s="729">
        <f t="shared" si="18"/>
        <v>0</v>
      </c>
      <c r="G293" s="2331"/>
      <c r="H293" s="2332"/>
      <c r="I293" s="730"/>
      <c r="J293" s="730"/>
      <c r="K293" s="730"/>
      <c r="L293" s="730"/>
      <c r="M293" s="731">
        <f t="shared" si="20"/>
        <v>0</v>
      </c>
      <c r="N293" s="321"/>
      <c r="X293" s="312"/>
      <c r="Y293" s="312"/>
      <c r="Z293" s="312"/>
      <c r="AA293" s="313"/>
    </row>
    <row r="294" spans="1:27" s="314" customFormat="1" ht="18.75" customHeight="1">
      <c r="A294" s="724">
        <f t="shared" si="21"/>
        <v>0</v>
      </c>
      <c r="B294" s="725">
        <f t="shared" si="19"/>
        <v>0</v>
      </c>
      <c r="C294" s="726">
        <f>IF(($P$9-SUM($C$9:C293))&gt;0,$AA$9,0)</f>
        <v>0</v>
      </c>
      <c r="D294" s="727">
        <f>IF(($P$10-SUM($D$9:D293))&gt;0,$AA$10,0)</f>
        <v>0</v>
      </c>
      <c r="E294" s="728">
        <f>ROUND(((P$9-SUM(C$9:C293))*G$2/100)/12,0)+ROUND(((P$10-SUM(D$9:D293))*(G$2-P$15)/100)/12,0)</f>
        <v>0</v>
      </c>
      <c r="F294" s="729">
        <f t="shared" si="18"/>
        <v>0</v>
      </c>
      <c r="G294" s="737" t="s">
        <v>253</v>
      </c>
      <c r="H294" s="763">
        <f>IF(P$13&gt;1,"未定",SUM(F285:F296))</f>
        <v>0</v>
      </c>
      <c r="I294" s="730"/>
      <c r="J294" s="730"/>
      <c r="K294" s="730"/>
      <c r="L294" s="730"/>
      <c r="M294" s="731">
        <f t="shared" si="20"/>
        <v>0</v>
      </c>
      <c r="N294" s="321"/>
      <c r="X294" s="312"/>
      <c r="Y294" s="312"/>
      <c r="Z294" s="312"/>
      <c r="AA294" s="313"/>
    </row>
    <row r="295" spans="1:27" s="314" customFormat="1" ht="18.75" customHeight="1">
      <c r="A295" s="724">
        <f t="shared" si="21"/>
        <v>0</v>
      </c>
      <c r="B295" s="725">
        <f t="shared" si="19"/>
        <v>0</v>
      </c>
      <c r="C295" s="726">
        <f>IF(($P$9-SUM($C$9:C294))&gt;0,$AA$9,0)</f>
        <v>0</v>
      </c>
      <c r="D295" s="727">
        <f>IF(($P$10-SUM($D$9:D294))&gt;0,$AA$10,0)</f>
        <v>0</v>
      </c>
      <c r="E295" s="728">
        <f>ROUND(((P$9-SUM(C$9:C294))*G$2/100)/12,0)+ROUND(((P$10-SUM(D$9:D294))*(G$2-P$15)/100)/12,0)</f>
        <v>0</v>
      </c>
      <c r="F295" s="729">
        <f t="shared" si="18"/>
        <v>0</v>
      </c>
      <c r="G295" s="739" t="s">
        <v>274</v>
      </c>
      <c r="H295" s="740">
        <f>SUM(B285:B296)</f>
        <v>0</v>
      </c>
      <c r="I295" s="730"/>
      <c r="J295" s="730"/>
      <c r="K295" s="730"/>
      <c r="L295" s="730"/>
      <c r="M295" s="731">
        <f t="shared" si="20"/>
        <v>0</v>
      </c>
      <c r="N295" s="321"/>
      <c r="X295" s="312"/>
      <c r="Y295" s="312"/>
      <c r="Z295" s="312"/>
      <c r="AA295" s="313"/>
    </row>
    <row r="296" spans="1:27" s="314" customFormat="1" ht="18.75" customHeight="1">
      <c r="A296" s="742">
        <f t="shared" si="21"/>
        <v>0</v>
      </c>
      <c r="B296" s="743">
        <f t="shared" si="19"/>
        <v>0</v>
      </c>
      <c r="C296" s="744">
        <f>IF(($P$9-SUM($C$9:C295))&gt;0,$AA$9,0)</f>
        <v>0</v>
      </c>
      <c r="D296" s="745">
        <f>IF(($P$10-SUM($D$9:D295))&gt;0,$AA$10,0)</f>
        <v>0</v>
      </c>
      <c r="E296" s="746">
        <f>ROUND(((P$9-SUM(C$9:C295))*G$2/100)/12,0)+ROUND(((P$10-SUM(D$9:D295))*(G$2-P$15)/100)/12,0)</f>
        <v>0</v>
      </c>
      <c r="F296" s="747">
        <f t="shared" si="18"/>
        <v>0</v>
      </c>
      <c r="G296" s="748" t="s">
        <v>276</v>
      </c>
      <c r="H296" s="749">
        <f>IF(P$13&gt;1,"未定",SUM(E285:E296))</f>
        <v>0</v>
      </c>
      <c r="I296" s="750"/>
      <c r="J296" s="750"/>
      <c r="K296" s="750"/>
      <c r="L296" s="750"/>
      <c r="M296" s="751">
        <f t="shared" si="20"/>
        <v>0</v>
      </c>
      <c r="N296" s="321"/>
      <c r="X296" s="312"/>
      <c r="Y296" s="312"/>
      <c r="Z296" s="312"/>
      <c r="AA296" s="313"/>
    </row>
    <row r="297" spans="1:27" s="314" customFormat="1" ht="18.75" customHeight="1">
      <c r="A297" s="712">
        <f t="shared" si="21"/>
        <v>0</v>
      </c>
      <c r="B297" s="713">
        <f t="shared" si="19"/>
        <v>0</v>
      </c>
      <c r="C297" s="714">
        <f>IF(($P$9-SUM($C$9:C296))&gt;0,$AA$9,0)</f>
        <v>0</v>
      </c>
      <c r="D297" s="715">
        <f>IF(($P$10-SUM($D$9:D296))&gt;0,$AA$10,0)</f>
        <v>0</v>
      </c>
      <c r="E297" s="755">
        <f>ROUND(((P$9-SUM(C$9:C296))*G$2/100)/12,0)+ROUND(((P$10-SUM(D$9:D296))*(G$2-P$15)/100)/12,0)</f>
        <v>0</v>
      </c>
      <c r="F297" s="717">
        <f t="shared" si="18"/>
        <v>0</v>
      </c>
      <c r="G297" s="2329" t="s">
        <v>307</v>
      </c>
      <c r="H297" s="2330"/>
      <c r="I297" s="718"/>
      <c r="J297" s="718"/>
      <c r="K297" s="718"/>
      <c r="L297" s="718"/>
      <c r="M297" s="720">
        <f t="shared" si="20"/>
        <v>0</v>
      </c>
      <c r="N297" s="321"/>
      <c r="X297" s="312"/>
      <c r="Y297" s="312"/>
      <c r="Z297" s="312"/>
      <c r="AA297" s="313"/>
    </row>
    <row r="298" spans="1:27" s="314" customFormat="1" ht="18.75" customHeight="1">
      <c r="A298" s="724">
        <f t="shared" si="21"/>
        <v>0</v>
      </c>
      <c r="B298" s="725">
        <f t="shared" si="19"/>
        <v>0</v>
      </c>
      <c r="C298" s="726">
        <f>IF(($P$9-SUM($C$9:C297))&gt;0,$AA$9,0)</f>
        <v>0</v>
      </c>
      <c r="D298" s="727">
        <f>IF(($P$10-SUM($D$9:D297))&gt;0,$AA$10,0)</f>
        <v>0</v>
      </c>
      <c r="E298" s="728">
        <f>ROUND(((P$9-SUM(C$9:C297))*G$2/100)/12,0)+ROUND(((P$10-SUM(D$9:D297))*(G$2-P$15)/100)/12,0)</f>
        <v>0</v>
      </c>
      <c r="F298" s="729">
        <f t="shared" si="18"/>
        <v>0</v>
      </c>
      <c r="G298" s="2331"/>
      <c r="H298" s="2332"/>
      <c r="I298" s="730"/>
      <c r="J298" s="730"/>
      <c r="K298" s="730"/>
      <c r="L298" s="730"/>
      <c r="M298" s="731">
        <f t="shared" si="20"/>
        <v>0</v>
      </c>
      <c r="N298" s="321"/>
      <c r="X298" s="312"/>
      <c r="Y298" s="312"/>
      <c r="Z298" s="312"/>
      <c r="AA298" s="313"/>
    </row>
    <row r="299" spans="1:27" s="314" customFormat="1" ht="18.75" customHeight="1">
      <c r="A299" s="724">
        <f t="shared" si="21"/>
        <v>0</v>
      </c>
      <c r="B299" s="725">
        <f t="shared" si="19"/>
        <v>0</v>
      </c>
      <c r="C299" s="726">
        <f>IF(($P$9-SUM($C$9:C298))&gt;0,$AA$9,0)</f>
        <v>0</v>
      </c>
      <c r="D299" s="727">
        <f>IF(($P$10-SUM($D$9:D298))&gt;0,$AA$10,0)</f>
        <v>0</v>
      </c>
      <c r="E299" s="728">
        <f>ROUND(((P$9-SUM(C$9:C298))*G$2/100)/12,0)+ROUND(((P$10-SUM(D$9:D298))*(G$2-P$15)/100)/12,0)</f>
        <v>0</v>
      </c>
      <c r="F299" s="729">
        <f t="shared" si="18"/>
        <v>0</v>
      </c>
      <c r="G299" s="2331"/>
      <c r="H299" s="2332"/>
      <c r="I299" s="730"/>
      <c r="J299" s="730"/>
      <c r="K299" s="730"/>
      <c r="L299" s="730"/>
      <c r="M299" s="731">
        <f t="shared" si="20"/>
        <v>0</v>
      </c>
      <c r="N299" s="321"/>
      <c r="X299" s="312"/>
      <c r="Y299" s="312"/>
      <c r="Z299" s="312"/>
      <c r="AA299" s="313"/>
    </row>
    <row r="300" spans="1:27" s="314" customFormat="1" ht="18.75" customHeight="1">
      <c r="A300" s="724">
        <f t="shared" si="21"/>
        <v>0</v>
      </c>
      <c r="B300" s="725">
        <f t="shared" si="19"/>
        <v>0</v>
      </c>
      <c r="C300" s="726">
        <f>IF(($P$9-SUM($C$9:C299))&gt;0,$AA$9,0)</f>
        <v>0</v>
      </c>
      <c r="D300" s="727">
        <f>IF(($P$10-SUM($D$9:D299))&gt;0,$AA$10,0)</f>
        <v>0</v>
      </c>
      <c r="E300" s="728">
        <f>ROUND(((P$9-SUM(C$9:C299))*G$2/100)/12,0)+ROUND(((P$10-SUM(D$9:D299))*(G$2-P$15)/100)/12,0)</f>
        <v>0</v>
      </c>
      <c r="F300" s="729">
        <f t="shared" si="18"/>
        <v>0</v>
      </c>
      <c r="G300" s="2331"/>
      <c r="H300" s="2332"/>
      <c r="I300" s="730"/>
      <c r="J300" s="730"/>
      <c r="K300" s="730"/>
      <c r="L300" s="730"/>
      <c r="M300" s="731">
        <f t="shared" si="20"/>
        <v>0</v>
      </c>
      <c r="N300" s="321"/>
      <c r="X300" s="312"/>
      <c r="Y300" s="312"/>
      <c r="Z300" s="312"/>
      <c r="AA300" s="313"/>
    </row>
    <row r="301" spans="1:27" s="314" customFormat="1" ht="18.75" customHeight="1">
      <c r="A301" s="724">
        <f t="shared" si="21"/>
        <v>0</v>
      </c>
      <c r="B301" s="725">
        <f t="shared" si="19"/>
        <v>0</v>
      </c>
      <c r="C301" s="726">
        <f>IF(($P$9-SUM($C$9:C300))&gt;0,$AA$9,0)</f>
        <v>0</v>
      </c>
      <c r="D301" s="727">
        <f>IF(($P$10-SUM($D$9:D300))&gt;0,$AA$10,0)</f>
        <v>0</v>
      </c>
      <c r="E301" s="728">
        <f>ROUND(((P$9-SUM(C$9:C300))*G$2/100)/12,0)+ROUND(((P$10-SUM(D$9:D300))*(G$2-P$15)/100)/12,0)</f>
        <v>0</v>
      </c>
      <c r="F301" s="729">
        <f t="shared" si="18"/>
        <v>0</v>
      </c>
      <c r="G301" s="2331"/>
      <c r="H301" s="2332"/>
      <c r="I301" s="730"/>
      <c r="J301" s="730"/>
      <c r="K301" s="730"/>
      <c r="L301" s="730"/>
      <c r="M301" s="731">
        <f t="shared" si="20"/>
        <v>0</v>
      </c>
      <c r="N301" s="321"/>
      <c r="X301" s="312"/>
      <c r="Y301" s="312"/>
      <c r="Z301" s="312"/>
      <c r="AA301" s="313"/>
    </row>
    <row r="302" spans="1:27" s="314" customFormat="1" ht="18.75" customHeight="1">
      <c r="A302" s="724">
        <f t="shared" si="21"/>
        <v>0</v>
      </c>
      <c r="B302" s="725">
        <f t="shared" si="19"/>
        <v>0</v>
      </c>
      <c r="C302" s="726">
        <f>IF(($P$9-SUM($C$9:C301))&gt;0,$AA$9,0)</f>
        <v>0</v>
      </c>
      <c r="D302" s="727">
        <f>IF(($P$10-SUM($D$9:D301))&gt;0,$AA$10,0)</f>
        <v>0</v>
      </c>
      <c r="E302" s="728">
        <f>ROUND(((P$9-SUM(C$9:C301))*G$2/100)/12,0)+ROUND(((P$10-SUM(D$9:D301))*(G$2-P$15)/100)/12,0)</f>
        <v>0</v>
      </c>
      <c r="F302" s="729">
        <f t="shared" si="18"/>
        <v>0</v>
      </c>
      <c r="G302" s="2331"/>
      <c r="H302" s="2332"/>
      <c r="I302" s="730"/>
      <c r="J302" s="730"/>
      <c r="K302" s="730"/>
      <c r="L302" s="730"/>
      <c r="M302" s="731">
        <f t="shared" si="20"/>
        <v>0</v>
      </c>
      <c r="N302" s="321"/>
      <c r="X302" s="312"/>
      <c r="Y302" s="312"/>
      <c r="Z302" s="312"/>
      <c r="AA302" s="313"/>
    </row>
    <row r="303" spans="1:27" s="314" customFormat="1" ht="18.75" customHeight="1">
      <c r="A303" s="724">
        <f t="shared" si="21"/>
        <v>0</v>
      </c>
      <c r="B303" s="725">
        <f t="shared" si="19"/>
        <v>0</v>
      </c>
      <c r="C303" s="726">
        <f>IF(($P$9-SUM($C$9:C302))&gt;0,$AA$9,0)</f>
        <v>0</v>
      </c>
      <c r="D303" s="727">
        <f>IF(($P$10-SUM($D$9:D302))&gt;0,$AA$10,0)</f>
        <v>0</v>
      </c>
      <c r="E303" s="728">
        <f>ROUND(((P$9-SUM(C$9:C302))*G$2/100)/12,0)+ROUND(((P$10-SUM(D$9:D302))*(G$2-P$15)/100)/12,0)</f>
        <v>0</v>
      </c>
      <c r="F303" s="729">
        <f t="shared" si="18"/>
        <v>0</v>
      </c>
      <c r="G303" s="2331"/>
      <c r="H303" s="2332"/>
      <c r="I303" s="730"/>
      <c r="J303" s="730"/>
      <c r="K303" s="730"/>
      <c r="L303" s="730"/>
      <c r="M303" s="731">
        <f t="shared" si="20"/>
        <v>0</v>
      </c>
      <c r="N303" s="321"/>
      <c r="X303" s="312"/>
      <c r="Y303" s="312"/>
      <c r="Z303" s="312"/>
      <c r="AA303" s="313"/>
    </row>
    <row r="304" spans="1:27" s="314" customFormat="1" ht="18.75" customHeight="1">
      <c r="A304" s="724">
        <f t="shared" si="21"/>
        <v>0</v>
      </c>
      <c r="B304" s="725">
        <f t="shared" si="19"/>
        <v>0</v>
      </c>
      <c r="C304" s="726">
        <f>IF(($P$9-SUM($C$9:C303))&gt;0,$AA$9,0)</f>
        <v>0</v>
      </c>
      <c r="D304" s="727">
        <f>IF(($P$10-SUM($D$9:D303))&gt;0,$AA$10,0)</f>
        <v>0</v>
      </c>
      <c r="E304" s="728">
        <f>ROUND(((P$9-SUM(C$9:C303))*G$2/100)/12,0)+ROUND(((P$10-SUM(D$9:D303))*(G$2-P$15)/100)/12,0)</f>
        <v>0</v>
      </c>
      <c r="F304" s="729">
        <f t="shared" si="18"/>
        <v>0</v>
      </c>
      <c r="G304" s="2331"/>
      <c r="H304" s="2332"/>
      <c r="I304" s="730"/>
      <c r="J304" s="730"/>
      <c r="K304" s="730"/>
      <c r="L304" s="730"/>
      <c r="M304" s="731">
        <f t="shared" si="20"/>
        <v>0</v>
      </c>
      <c r="N304" s="321"/>
      <c r="X304" s="312"/>
      <c r="Y304" s="312"/>
      <c r="Z304" s="312"/>
      <c r="AA304" s="313"/>
    </row>
    <row r="305" spans="1:27" s="314" customFormat="1" ht="18.75" customHeight="1">
      <c r="A305" s="724">
        <f t="shared" si="21"/>
        <v>0</v>
      </c>
      <c r="B305" s="725">
        <f t="shared" si="19"/>
        <v>0</v>
      </c>
      <c r="C305" s="726">
        <f>IF(($P$9-SUM($C$9:C304))&gt;0,$AA$9,0)</f>
        <v>0</v>
      </c>
      <c r="D305" s="727">
        <f>IF(($P$10-SUM($D$9:D304))&gt;0,$AA$10,0)</f>
        <v>0</v>
      </c>
      <c r="E305" s="728">
        <f>ROUND(((P$9-SUM(C$9:C304))*G$2/100)/12,0)+ROUND(((P$10-SUM(D$9:D304))*(G$2-P$15)/100)/12,0)</f>
        <v>0</v>
      </c>
      <c r="F305" s="729">
        <f t="shared" si="18"/>
        <v>0</v>
      </c>
      <c r="G305" s="2331"/>
      <c r="H305" s="2332"/>
      <c r="I305" s="730"/>
      <c r="J305" s="730"/>
      <c r="K305" s="730"/>
      <c r="L305" s="730"/>
      <c r="M305" s="731">
        <f t="shared" si="20"/>
        <v>0</v>
      </c>
      <c r="N305" s="321"/>
      <c r="X305" s="312"/>
      <c r="Y305" s="312"/>
      <c r="Z305" s="312"/>
      <c r="AA305" s="313"/>
    </row>
    <row r="306" spans="1:27" s="314" customFormat="1" ht="18.75" customHeight="1">
      <c r="A306" s="724">
        <f t="shared" si="21"/>
        <v>0</v>
      </c>
      <c r="B306" s="725">
        <f t="shared" si="19"/>
        <v>0</v>
      </c>
      <c r="C306" s="726">
        <f>IF(($P$9-SUM($C$9:C305))&gt;0,$AA$9,0)</f>
        <v>0</v>
      </c>
      <c r="D306" s="727">
        <f>IF(($P$10-SUM($D$9:D305))&gt;0,$AA$10,0)</f>
        <v>0</v>
      </c>
      <c r="E306" s="728">
        <f>ROUND(((P$9-SUM(C$9:C305))*G$2/100)/12,0)+ROUND(((P$10-SUM(D$9:D305))*(G$2-P$15)/100)/12,0)</f>
        <v>0</v>
      </c>
      <c r="F306" s="729">
        <f t="shared" si="18"/>
        <v>0</v>
      </c>
      <c r="G306" s="737" t="s">
        <v>253</v>
      </c>
      <c r="H306" s="763">
        <f>IF(P$13&gt;1,"未定",SUM(F297:F308))</f>
        <v>0</v>
      </c>
      <c r="I306" s="730"/>
      <c r="J306" s="730"/>
      <c r="K306" s="730"/>
      <c r="L306" s="730"/>
      <c r="M306" s="731">
        <f t="shared" si="20"/>
        <v>0</v>
      </c>
      <c r="N306" s="321"/>
      <c r="X306" s="312"/>
      <c r="Y306" s="312"/>
      <c r="Z306" s="312"/>
      <c r="AA306" s="313"/>
    </row>
    <row r="307" spans="1:27" s="314" customFormat="1" ht="18.75" customHeight="1">
      <c r="A307" s="724">
        <f t="shared" si="21"/>
        <v>0</v>
      </c>
      <c r="B307" s="725">
        <f t="shared" si="19"/>
        <v>0</v>
      </c>
      <c r="C307" s="726">
        <f>IF(($P$9-SUM($C$9:C306))&gt;0,$AA$9,0)</f>
        <v>0</v>
      </c>
      <c r="D307" s="727">
        <f>IF(($P$10-SUM($D$9:D306))&gt;0,$AA$10,0)</f>
        <v>0</v>
      </c>
      <c r="E307" s="728">
        <f>ROUND(((P$9-SUM(C$9:C306))*G$2/100)/12,0)+ROUND(((P$10-SUM(D$9:D306))*(G$2-P$15)/100)/12,0)</f>
        <v>0</v>
      </c>
      <c r="F307" s="729">
        <f t="shared" si="18"/>
        <v>0</v>
      </c>
      <c r="G307" s="739" t="s">
        <v>274</v>
      </c>
      <c r="H307" s="740">
        <f>SUM(B297:B308)</f>
        <v>0</v>
      </c>
      <c r="I307" s="730"/>
      <c r="J307" s="730"/>
      <c r="K307" s="730"/>
      <c r="L307" s="730"/>
      <c r="M307" s="731">
        <f t="shared" si="20"/>
        <v>0</v>
      </c>
      <c r="N307" s="321"/>
      <c r="X307" s="312"/>
      <c r="Y307" s="312"/>
      <c r="Z307" s="312"/>
      <c r="AA307" s="313"/>
    </row>
    <row r="308" spans="1:27" s="314" customFormat="1" ht="18.75" customHeight="1">
      <c r="A308" s="742">
        <f t="shared" si="21"/>
        <v>0</v>
      </c>
      <c r="B308" s="743">
        <f t="shared" si="19"/>
        <v>0</v>
      </c>
      <c r="C308" s="744">
        <f>IF(($P$9-SUM($C$9:C307))&gt;0,$AA$9,0)</f>
        <v>0</v>
      </c>
      <c r="D308" s="745">
        <f>IF(($P$10-SUM($D$9:D307))&gt;0,$AA$10,0)</f>
        <v>0</v>
      </c>
      <c r="E308" s="746">
        <f>ROUND(((P$9-SUM(C$9:C307))*G$2/100)/12,0)+ROUND(((P$10-SUM(D$9:D307))*(G$2-P$15)/100)/12,0)</f>
        <v>0</v>
      </c>
      <c r="F308" s="747">
        <f t="shared" si="18"/>
        <v>0</v>
      </c>
      <c r="G308" s="748" t="s">
        <v>276</v>
      </c>
      <c r="H308" s="749">
        <f>IF(P$13&gt;1,"未定",SUM(E297:E308))</f>
        <v>0</v>
      </c>
      <c r="I308" s="750"/>
      <c r="J308" s="750"/>
      <c r="K308" s="750"/>
      <c r="L308" s="750"/>
      <c r="M308" s="751">
        <f t="shared" si="20"/>
        <v>0</v>
      </c>
      <c r="N308" s="321"/>
      <c r="X308" s="312"/>
      <c r="Y308" s="312"/>
      <c r="Z308" s="312"/>
      <c r="AA308" s="313"/>
    </row>
    <row r="309" spans="1:27" s="314" customFormat="1" ht="18.75" customHeight="1">
      <c r="A309" s="712">
        <f t="shared" si="21"/>
        <v>0</v>
      </c>
      <c r="B309" s="713">
        <f t="shared" si="19"/>
        <v>0</v>
      </c>
      <c r="C309" s="714">
        <f>IF(($P$9-SUM($C$9:C308))&gt;0,$AA$9,0)</f>
        <v>0</v>
      </c>
      <c r="D309" s="715">
        <f>IF(($P$10-SUM($D$9:D308))&gt;0,$AA$10,0)</f>
        <v>0</v>
      </c>
      <c r="E309" s="755">
        <f>ROUND(((P$9-SUM(C$9:C308))*G$2/100)/12,0)+ROUND(((P$10-SUM(D$9:D308))*(G$2-P$15)/100)/12,0)</f>
        <v>0</v>
      </c>
      <c r="F309" s="717">
        <f t="shared" si="18"/>
        <v>0</v>
      </c>
      <c r="G309" s="2329" t="s">
        <v>308</v>
      </c>
      <c r="H309" s="2330"/>
      <c r="I309" s="718"/>
      <c r="J309" s="718"/>
      <c r="K309" s="718"/>
      <c r="L309" s="718"/>
      <c r="M309" s="720">
        <f t="shared" si="20"/>
        <v>0</v>
      </c>
      <c r="N309" s="321"/>
      <c r="X309" s="312"/>
      <c r="Y309" s="312"/>
      <c r="Z309" s="312"/>
      <c r="AA309" s="313"/>
    </row>
    <row r="310" spans="1:27" s="314" customFormat="1" ht="18.75" customHeight="1">
      <c r="A310" s="724">
        <f t="shared" si="21"/>
        <v>0</v>
      </c>
      <c r="B310" s="725">
        <f t="shared" si="19"/>
        <v>0</v>
      </c>
      <c r="C310" s="726">
        <f>IF(($P$9-SUM($C$9:C309))&gt;0,$AA$9,0)</f>
        <v>0</v>
      </c>
      <c r="D310" s="727">
        <f>IF(($P$10-SUM($D$9:D309))&gt;0,$AA$10,0)</f>
        <v>0</v>
      </c>
      <c r="E310" s="728">
        <f>ROUND(((P$9-SUM(C$9:C309))*G$2/100)/12,0)+ROUND(((P$10-SUM(D$9:D309))*(G$2-P$15)/100)/12,0)</f>
        <v>0</v>
      </c>
      <c r="F310" s="729">
        <f t="shared" si="18"/>
        <v>0</v>
      </c>
      <c r="G310" s="2331"/>
      <c r="H310" s="2332"/>
      <c r="I310" s="730"/>
      <c r="J310" s="730"/>
      <c r="K310" s="730"/>
      <c r="L310" s="730"/>
      <c r="M310" s="731">
        <f t="shared" si="20"/>
        <v>0</v>
      </c>
      <c r="N310" s="321"/>
      <c r="X310" s="312"/>
      <c r="Y310" s="312"/>
      <c r="Z310" s="312"/>
      <c r="AA310" s="313"/>
    </row>
    <row r="311" spans="1:27" s="314" customFormat="1" ht="18.75" customHeight="1">
      <c r="A311" s="724">
        <f t="shared" si="21"/>
        <v>0</v>
      </c>
      <c r="B311" s="725">
        <f t="shared" si="19"/>
        <v>0</v>
      </c>
      <c r="C311" s="726">
        <f>IF(($P$9-SUM($C$9:C310))&gt;0,$AA$9,0)</f>
        <v>0</v>
      </c>
      <c r="D311" s="727">
        <f>IF(($P$10-SUM($D$9:D310))&gt;0,$AA$10,0)</f>
        <v>0</v>
      </c>
      <c r="E311" s="728">
        <f>ROUND(((P$9-SUM(C$9:C310))*G$2/100)/12,0)+ROUND(((P$10-SUM(D$9:D310))*(G$2-P$15)/100)/12,0)</f>
        <v>0</v>
      </c>
      <c r="F311" s="729">
        <f t="shared" si="18"/>
        <v>0</v>
      </c>
      <c r="G311" s="2331"/>
      <c r="H311" s="2332"/>
      <c r="I311" s="730"/>
      <c r="J311" s="730"/>
      <c r="K311" s="730"/>
      <c r="L311" s="730"/>
      <c r="M311" s="731">
        <f t="shared" si="20"/>
        <v>0</v>
      </c>
      <c r="N311" s="321"/>
      <c r="X311" s="312"/>
      <c r="Y311" s="312"/>
      <c r="Z311" s="312"/>
      <c r="AA311" s="313"/>
    </row>
    <row r="312" spans="1:27" s="314" customFormat="1" ht="18.75" customHeight="1">
      <c r="A312" s="724">
        <f t="shared" si="21"/>
        <v>0</v>
      </c>
      <c r="B312" s="725">
        <f t="shared" si="19"/>
        <v>0</v>
      </c>
      <c r="C312" s="726">
        <f>IF(($P$9-SUM($C$9:C311))&gt;0,$AA$9,0)</f>
        <v>0</v>
      </c>
      <c r="D312" s="727">
        <f>IF(($P$10-SUM($D$9:D311))&gt;0,$AA$10,0)</f>
        <v>0</v>
      </c>
      <c r="E312" s="728">
        <f>ROUND(((P$9-SUM(C$9:C311))*G$2/100)/12,0)+ROUND(((P$10-SUM(D$9:D311))*(G$2-P$15)/100)/12,0)</f>
        <v>0</v>
      </c>
      <c r="F312" s="729">
        <f t="shared" si="18"/>
        <v>0</v>
      </c>
      <c r="G312" s="2331"/>
      <c r="H312" s="2332"/>
      <c r="I312" s="730"/>
      <c r="J312" s="730"/>
      <c r="K312" s="730"/>
      <c r="L312" s="730"/>
      <c r="M312" s="731">
        <f t="shared" si="20"/>
        <v>0</v>
      </c>
      <c r="N312" s="321"/>
      <c r="X312" s="312"/>
      <c r="Y312" s="312"/>
      <c r="Z312" s="312"/>
      <c r="AA312" s="313"/>
    </row>
    <row r="313" spans="1:27" s="314" customFormat="1" ht="18.75" customHeight="1">
      <c r="A313" s="724">
        <f t="shared" si="21"/>
        <v>0</v>
      </c>
      <c r="B313" s="725">
        <f t="shared" si="19"/>
        <v>0</v>
      </c>
      <c r="C313" s="726">
        <f>IF(($P$9-SUM($C$9:C312))&gt;0,$AA$9,0)</f>
        <v>0</v>
      </c>
      <c r="D313" s="727">
        <f>IF(($P$10-SUM($D$9:D312))&gt;0,$AA$10,0)</f>
        <v>0</v>
      </c>
      <c r="E313" s="728">
        <f>ROUND(((P$9-SUM(C$9:C312))*G$2/100)/12,0)+ROUND(((P$10-SUM(D$9:D312))*(G$2-P$15)/100)/12,0)</f>
        <v>0</v>
      </c>
      <c r="F313" s="729">
        <f t="shared" si="18"/>
        <v>0</v>
      </c>
      <c r="G313" s="2331"/>
      <c r="H313" s="2332"/>
      <c r="I313" s="730"/>
      <c r="J313" s="730"/>
      <c r="K313" s="730"/>
      <c r="L313" s="730"/>
      <c r="M313" s="731">
        <f t="shared" si="20"/>
        <v>0</v>
      </c>
      <c r="N313" s="321"/>
      <c r="X313" s="312"/>
      <c r="Y313" s="312"/>
      <c r="Z313" s="312"/>
      <c r="AA313" s="313"/>
    </row>
    <row r="314" spans="1:27" s="314" customFormat="1" ht="18.75" customHeight="1">
      <c r="A314" s="724">
        <f t="shared" si="21"/>
        <v>0</v>
      </c>
      <c r="B314" s="725">
        <f t="shared" si="19"/>
        <v>0</v>
      </c>
      <c r="C314" s="726">
        <f>IF(($P$9-SUM($C$9:C313))&gt;0,$AA$9,0)</f>
        <v>0</v>
      </c>
      <c r="D314" s="727">
        <f>IF(($P$10-SUM($D$9:D313))&gt;0,$AA$10,0)</f>
        <v>0</v>
      </c>
      <c r="E314" s="728">
        <f>ROUND(((P$9-SUM(C$9:C313))*G$2/100)/12,0)+ROUND(((P$10-SUM(D$9:D313))*(G$2-P$15)/100)/12,0)</f>
        <v>0</v>
      </c>
      <c r="F314" s="729">
        <f t="shared" si="18"/>
        <v>0</v>
      </c>
      <c r="G314" s="2331"/>
      <c r="H314" s="2332"/>
      <c r="I314" s="730"/>
      <c r="J314" s="730"/>
      <c r="K314" s="730"/>
      <c r="L314" s="730"/>
      <c r="M314" s="731">
        <f t="shared" si="20"/>
        <v>0</v>
      </c>
      <c r="N314" s="321"/>
      <c r="X314" s="312"/>
      <c r="Y314" s="312"/>
      <c r="Z314" s="312"/>
      <c r="AA314" s="313"/>
    </row>
    <row r="315" spans="1:27" s="314" customFormat="1" ht="18.75" customHeight="1">
      <c r="A315" s="724">
        <f t="shared" si="21"/>
        <v>0</v>
      </c>
      <c r="B315" s="725">
        <f t="shared" si="19"/>
        <v>0</v>
      </c>
      <c r="C315" s="726">
        <f>IF(($P$9-SUM($C$9:C314))&gt;0,$AA$9,0)</f>
        <v>0</v>
      </c>
      <c r="D315" s="727">
        <f>IF(($P$10-SUM($D$9:D314))&gt;0,$AA$10,0)</f>
        <v>0</v>
      </c>
      <c r="E315" s="728">
        <f>ROUND(((P$9-SUM(C$9:C314))*G$2/100)/12,0)+ROUND(((P$10-SUM(D$9:D314))*(G$2-P$15)/100)/12,0)</f>
        <v>0</v>
      </c>
      <c r="F315" s="729">
        <f t="shared" si="18"/>
        <v>0</v>
      </c>
      <c r="G315" s="2331"/>
      <c r="H315" s="2332"/>
      <c r="I315" s="730"/>
      <c r="J315" s="730"/>
      <c r="K315" s="730"/>
      <c r="L315" s="730"/>
      <c r="M315" s="731">
        <f t="shared" si="20"/>
        <v>0</v>
      </c>
      <c r="N315" s="321"/>
      <c r="X315" s="312"/>
      <c r="Y315" s="312"/>
      <c r="Z315" s="312"/>
      <c r="AA315" s="313"/>
    </row>
    <row r="316" spans="1:27" s="314" customFormat="1" ht="18.75" customHeight="1">
      <c r="A316" s="724">
        <f t="shared" si="21"/>
        <v>0</v>
      </c>
      <c r="B316" s="725">
        <f t="shared" si="19"/>
        <v>0</v>
      </c>
      <c r="C316" s="726">
        <f>IF(($P$9-SUM($C$9:C315))&gt;0,$AA$9,0)</f>
        <v>0</v>
      </c>
      <c r="D316" s="727">
        <f>IF(($P$10-SUM($D$9:D315))&gt;0,$AA$10,0)</f>
        <v>0</v>
      </c>
      <c r="E316" s="728">
        <f>ROUND(((P$9-SUM(C$9:C315))*G$2/100)/12,0)+ROUND(((P$10-SUM(D$9:D315))*(G$2-P$15)/100)/12,0)</f>
        <v>0</v>
      </c>
      <c r="F316" s="729">
        <f t="shared" si="18"/>
        <v>0</v>
      </c>
      <c r="G316" s="2331"/>
      <c r="H316" s="2332"/>
      <c r="I316" s="730"/>
      <c r="J316" s="730"/>
      <c r="K316" s="730"/>
      <c r="L316" s="730"/>
      <c r="M316" s="731">
        <f t="shared" si="20"/>
        <v>0</v>
      </c>
      <c r="N316" s="321"/>
      <c r="X316" s="312"/>
      <c r="Y316" s="312"/>
      <c r="Z316" s="312"/>
      <c r="AA316" s="313"/>
    </row>
    <row r="317" spans="1:27" s="314" customFormat="1" ht="18.75" customHeight="1">
      <c r="A317" s="724">
        <f t="shared" si="21"/>
        <v>0</v>
      </c>
      <c r="B317" s="725">
        <f t="shared" si="19"/>
        <v>0</v>
      </c>
      <c r="C317" s="726">
        <f>IF(($P$9-SUM($C$9:C316))&gt;0,$AA$9,0)</f>
        <v>0</v>
      </c>
      <c r="D317" s="727">
        <f>IF(($P$10-SUM($D$9:D316))&gt;0,$AA$10,0)</f>
        <v>0</v>
      </c>
      <c r="E317" s="728">
        <f>ROUND(((P$9-SUM(C$9:C316))*G$2/100)/12,0)+ROUND(((P$10-SUM(D$9:D316))*(G$2-P$15)/100)/12,0)</f>
        <v>0</v>
      </c>
      <c r="F317" s="729">
        <f t="shared" si="18"/>
        <v>0</v>
      </c>
      <c r="G317" s="2331"/>
      <c r="H317" s="2332"/>
      <c r="I317" s="730"/>
      <c r="J317" s="730"/>
      <c r="K317" s="730"/>
      <c r="L317" s="730"/>
      <c r="M317" s="731">
        <f t="shared" si="20"/>
        <v>0</v>
      </c>
      <c r="N317" s="321"/>
      <c r="X317" s="312"/>
      <c r="Y317" s="312"/>
      <c r="Z317" s="312"/>
      <c r="AA317" s="313"/>
    </row>
    <row r="318" spans="1:27" s="314" customFormat="1" ht="18.75" customHeight="1">
      <c r="A318" s="724">
        <f t="shared" si="21"/>
        <v>0</v>
      </c>
      <c r="B318" s="725">
        <f t="shared" si="19"/>
        <v>0</v>
      </c>
      <c r="C318" s="726">
        <f>IF(($P$9-SUM($C$9:C317))&gt;0,$AA$9,0)</f>
        <v>0</v>
      </c>
      <c r="D318" s="727">
        <f>IF(($P$10-SUM($D$9:D317))&gt;0,$AA$10,0)</f>
        <v>0</v>
      </c>
      <c r="E318" s="728">
        <f>ROUND(((P$9-SUM(C$9:C317))*G$2/100)/12,0)+ROUND(((P$10-SUM(D$9:D317))*(G$2-P$15)/100)/12,0)</f>
        <v>0</v>
      </c>
      <c r="F318" s="729">
        <f t="shared" si="18"/>
        <v>0</v>
      </c>
      <c r="G318" s="737" t="s">
        <v>253</v>
      </c>
      <c r="H318" s="763">
        <f>IF(P$13&gt;1,"未定",SUM(F309:F320))</f>
        <v>0</v>
      </c>
      <c r="I318" s="730"/>
      <c r="J318" s="730"/>
      <c r="K318" s="730"/>
      <c r="L318" s="730"/>
      <c r="M318" s="731">
        <f t="shared" si="20"/>
        <v>0</v>
      </c>
      <c r="N318" s="321"/>
      <c r="X318" s="312"/>
      <c r="Y318" s="312"/>
      <c r="Z318" s="312"/>
      <c r="AA318" s="313"/>
    </row>
    <row r="319" spans="1:27" s="314" customFormat="1" ht="18.75" customHeight="1">
      <c r="A319" s="724">
        <f t="shared" si="21"/>
        <v>0</v>
      </c>
      <c r="B319" s="725">
        <f t="shared" si="19"/>
        <v>0</v>
      </c>
      <c r="C319" s="726">
        <f>IF(($P$9-SUM($C$9:C318))&gt;0,$AA$9,0)</f>
        <v>0</v>
      </c>
      <c r="D319" s="727">
        <f>IF(($P$10-SUM($D$9:D318))&gt;0,$AA$10,0)</f>
        <v>0</v>
      </c>
      <c r="E319" s="728">
        <f>ROUND(((P$9-SUM(C$9:C318))*G$2/100)/12,0)+ROUND(((P$10-SUM(D$9:D318))*(G$2-P$15)/100)/12,0)</f>
        <v>0</v>
      </c>
      <c r="F319" s="729">
        <f t="shared" si="18"/>
        <v>0</v>
      </c>
      <c r="G319" s="739" t="s">
        <v>274</v>
      </c>
      <c r="H319" s="740">
        <f>SUM(B309:B320)</f>
        <v>0</v>
      </c>
      <c r="I319" s="730"/>
      <c r="J319" s="730"/>
      <c r="K319" s="730"/>
      <c r="L319" s="730"/>
      <c r="M319" s="731">
        <f t="shared" si="20"/>
        <v>0</v>
      </c>
      <c r="N319" s="321"/>
      <c r="X319" s="312"/>
      <c r="Y319" s="312"/>
      <c r="Z319" s="312"/>
      <c r="AA319" s="313"/>
    </row>
    <row r="320" spans="1:27" s="314" customFormat="1" ht="18.75" customHeight="1">
      <c r="A320" s="742">
        <f t="shared" si="21"/>
        <v>0</v>
      </c>
      <c r="B320" s="743">
        <f t="shared" si="19"/>
        <v>0</v>
      </c>
      <c r="C320" s="744">
        <f>IF(($P$9-SUM($C$9:C319))&gt;0,$AA$9,0)</f>
        <v>0</v>
      </c>
      <c r="D320" s="745">
        <f>IF(($P$10-SUM($D$9:D319))&gt;0,$AA$10,0)</f>
        <v>0</v>
      </c>
      <c r="E320" s="746">
        <f>ROUND(((P$9-SUM(C$9:C319))*G$2/100)/12,0)+ROUND(((P$10-SUM(D$9:D319))*(G$2-P$15)/100)/12,0)</f>
        <v>0</v>
      </c>
      <c r="F320" s="747">
        <f t="shared" si="18"/>
        <v>0</v>
      </c>
      <c r="G320" s="748" t="s">
        <v>276</v>
      </c>
      <c r="H320" s="749">
        <f>IF(P$13&gt;1,"未定",SUM(E309:E320))</f>
        <v>0</v>
      </c>
      <c r="I320" s="750"/>
      <c r="J320" s="750"/>
      <c r="K320" s="750"/>
      <c r="L320" s="750"/>
      <c r="M320" s="751">
        <f t="shared" si="20"/>
        <v>0</v>
      </c>
      <c r="N320" s="321"/>
      <c r="X320" s="312"/>
      <c r="Y320" s="312"/>
      <c r="Z320" s="312"/>
      <c r="AA320" s="313"/>
    </row>
    <row r="321" spans="1:27" s="314" customFormat="1" ht="18.75" customHeight="1">
      <c r="A321" s="712">
        <f t="shared" si="21"/>
        <v>0</v>
      </c>
      <c r="B321" s="713">
        <f t="shared" si="19"/>
        <v>0</v>
      </c>
      <c r="C321" s="714">
        <f>IF(($P$9-SUM($C$9:C320))&gt;0,$AA$9,0)</f>
        <v>0</v>
      </c>
      <c r="D321" s="715">
        <f>IF(($P$10-SUM($D$9:D320))&gt;0,$AA$10,0)</f>
        <v>0</v>
      </c>
      <c r="E321" s="755">
        <f>ROUND(((P$9-SUM(C$9:C320))*G$2/100)/12,0)+ROUND(((P$10-SUM(D$9:D320))*(G$2-P$15)/100)/12,0)</f>
        <v>0</v>
      </c>
      <c r="F321" s="717">
        <f t="shared" ref="F321:F368" si="22">IF(P$13&gt;1,"未定",B321+E321)</f>
        <v>0</v>
      </c>
      <c r="G321" s="2329" t="s">
        <v>309</v>
      </c>
      <c r="H321" s="2330"/>
      <c r="I321" s="718"/>
      <c r="J321" s="718"/>
      <c r="K321" s="718"/>
      <c r="L321" s="718"/>
      <c r="M321" s="720">
        <f t="shared" si="20"/>
        <v>0</v>
      </c>
      <c r="N321" s="321"/>
      <c r="X321" s="312"/>
      <c r="Y321" s="312"/>
      <c r="Z321" s="312"/>
      <c r="AA321" s="313"/>
    </row>
    <row r="322" spans="1:27" s="314" customFormat="1" ht="18.75" customHeight="1">
      <c r="A322" s="724">
        <f t="shared" si="21"/>
        <v>0</v>
      </c>
      <c r="B322" s="725">
        <f t="shared" si="19"/>
        <v>0</v>
      </c>
      <c r="C322" s="726">
        <f>IF(($P$9-SUM($C$9:C321))&gt;0,$AA$9,0)</f>
        <v>0</v>
      </c>
      <c r="D322" s="727">
        <f>IF(($P$10-SUM($D$9:D321))&gt;0,$AA$10,0)</f>
        <v>0</v>
      </c>
      <c r="E322" s="728">
        <f>ROUND(((P$9-SUM(C$9:C321))*G$2/100)/12,0)+ROUND(((P$10-SUM(D$9:D321))*(G$2-P$15)/100)/12,0)</f>
        <v>0</v>
      </c>
      <c r="F322" s="729">
        <f t="shared" si="22"/>
        <v>0</v>
      </c>
      <c r="G322" s="2331"/>
      <c r="H322" s="2332"/>
      <c r="I322" s="730"/>
      <c r="J322" s="730"/>
      <c r="K322" s="730"/>
      <c r="L322" s="730"/>
      <c r="M322" s="731">
        <f t="shared" si="20"/>
        <v>0</v>
      </c>
      <c r="N322" s="321"/>
      <c r="X322" s="312"/>
      <c r="Y322" s="312"/>
      <c r="Z322" s="312"/>
      <c r="AA322" s="313"/>
    </row>
    <row r="323" spans="1:27" s="314" customFormat="1" ht="18.75" customHeight="1">
      <c r="A323" s="724">
        <f t="shared" si="21"/>
        <v>0</v>
      </c>
      <c r="B323" s="725">
        <f t="shared" si="19"/>
        <v>0</v>
      </c>
      <c r="C323" s="726">
        <f>IF(($P$9-SUM($C$9:C322))&gt;0,$AA$9,0)</f>
        <v>0</v>
      </c>
      <c r="D323" s="727">
        <f>IF(($P$10-SUM($D$9:D322))&gt;0,$AA$10,0)</f>
        <v>0</v>
      </c>
      <c r="E323" s="728">
        <f>ROUND(((P$9-SUM(C$9:C322))*G$2/100)/12,0)+ROUND(((P$10-SUM(D$9:D322))*(G$2-P$15)/100)/12,0)</f>
        <v>0</v>
      </c>
      <c r="F323" s="729">
        <f t="shared" si="22"/>
        <v>0</v>
      </c>
      <c r="G323" s="2331"/>
      <c r="H323" s="2332"/>
      <c r="I323" s="730"/>
      <c r="J323" s="730"/>
      <c r="K323" s="730"/>
      <c r="L323" s="730"/>
      <c r="M323" s="731">
        <f t="shared" si="20"/>
        <v>0</v>
      </c>
      <c r="N323" s="321"/>
      <c r="X323" s="312"/>
      <c r="Y323" s="312"/>
      <c r="Z323" s="312"/>
      <c r="AA323" s="313"/>
    </row>
    <row r="324" spans="1:27" s="314" customFormat="1" ht="18.75" customHeight="1">
      <c r="A324" s="724">
        <f t="shared" si="21"/>
        <v>0</v>
      </c>
      <c r="B324" s="725">
        <f t="shared" si="19"/>
        <v>0</v>
      </c>
      <c r="C324" s="726">
        <f>IF(($P$9-SUM($C$9:C323))&gt;0,$AA$9,0)</f>
        <v>0</v>
      </c>
      <c r="D324" s="727">
        <f>IF(($P$10-SUM($D$9:D323))&gt;0,$AA$10,0)</f>
        <v>0</v>
      </c>
      <c r="E324" s="728">
        <f>ROUND(((P$9-SUM(C$9:C323))*G$2/100)/12,0)+ROUND(((P$10-SUM(D$9:D323))*(G$2-P$15)/100)/12,0)</f>
        <v>0</v>
      </c>
      <c r="F324" s="729">
        <f t="shared" si="22"/>
        <v>0</v>
      </c>
      <c r="G324" s="2331"/>
      <c r="H324" s="2332"/>
      <c r="I324" s="730"/>
      <c r="J324" s="730"/>
      <c r="K324" s="730"/>
      <c r="L324" s="730"/>
      <c r="M324" s="731">
        <f t="shared" si="20"/>
        <v>0</v>
      </c>
      <c r="N324" s="321"/>
      <c r="X324" s="312"/>
      <c r="Y324" s="312"/>
      <c r="Z324" s="312"/>
      <c r="AA324" s="313"/>
    </row>
    <row r="325" spans="1:27" s="314" customFormat="1" ht="18.75" customHeight="1">
      <c r="A325" s="724">
        <f t="shared" si="21"/>
        <v>0</v>
      </c>
      <c r="B325" s="725">
        <f t="shared" si="19"/>
        <v>0</v>
      </c>
      <c r="C325" s="726">
        <f>IF(($P$9-SUM($C$9:C324))&gt;0,$AA$9,0)</f>
        <v>0</v>
      </c>
      <c r="D325" s="727">
        <f>IF(($P$10-SUM($D$9:D324))&gt;0,$AA$10,0)</f>
        <v>0</v>
      </c>
      <c r="E325" s="728">
        <f>ROUND(((P$9-SUM(C$9:C324))*G$2/100)/12,0)+ROUND(((P$10-SUM(D$9:D324))*(G$2-P$15)/100)/12,0)</f>
        <v>0</v>
      </c>
      <c r="F325" s="729">
        <f t="shared" si="22"/>
        <v>0</v>
      </c>
      <c r="G325" s="2331"/>
      <c r="H325" s="2332"/>
      <c r="I325" s="730"/>
      <c r="J325" s="730"/>
      <c r="K325" s="730"/>
      <c r="L325" s="730"/>
      <c r="M325" s="731">
        <f t="shared" si="20"/>
        <v>0</v>
      </c>
      <c r="N325" s="321"/>
      <c r="X325" s="312"/>
      <c r="Y325" s="312"/>
      <c r="Z325" s="312"/>
      <c r="AA325" s="313"/>
    </row>
    <row r="326" spans="1:27" s="314" customFormat="1" ht="18.75" customHeight="1">
      <c r="A326" s="724">
        <f t="shared" si="21"/>
        <v>0</v>
      </c>
      <c r="B326" s="725">
        <f t="shared" si="19"/>
        <v>0</v>
      </c>
      <c r="C326" s="726">
        <f>IF(($P$9-SUM($C$9:C325))&gt;0,$AA$9,0)</f>
        <v>0</v>
      </c>
      <c r="D326" s="727">
        <f>IF(($P$10-SUM($D$9:D325))&gt;0,$AA$10,0)</f>
        <v>0</v>
      </c>
      <c r="E326" s="728">
        <f>ROUND(((P$9-SUM(C$9:C325))*G$2/100)/12,0)+ROUND(((P$10-SUM(D$9:D325))*(G$2-P$15)/100)/12,0)</f>
        <v>0</v>
      </c>
      <c r="F326" s="729">
        <f t="shared" si="22"/>
        <v>0</v>
      </c>
      <c r="G326" s="2331"/>
      <c r="H326" s="2332"/>
      <c r="I326" s="730"/>
      <c r="J326" s="730"/>
      <c r="K326" s="730"/>
      <c r="L326" s="730"/>
      <c r="M326" s="731">
        <f t="shared" si="20"/>
        <v>0</v>
      </c>
      <c r="N326" s="321"/>
      <c r="X326" s="312"/>
      <c r="Y326" s="312"/>
      <c r="Z326" s="312"/>
      <c r="AA326" s="313"/>
    </row>
    <row r="327" spans="1:27" s="314" customFormat="1" ht="18.75" customHeight="1">
      <c r="A327" s="724">
        <f t="shared" si="21"/>
        <v>0</v>
      </c>
      <c r="B327" s="725">
        <f t="shared" si="19"/>
        <v>0</v>
      </c>
      <c r="C327" s="726">
        <f>IF(($P$9-SUM($C$9:C326))&gt;0,$AA$9,0)</f>
        <v>0</v>
      </c>
      <c r="D327" s="727">
        <f>IF(($P$10-SUM($D$9:D326))&gt;0,$AA$10,0)</f>
        <v>0</v>
      </c>
      <c r="E327" s="728">
        <f>ROUND(((P$9-SUM(C$9:C326))*G$2/100)/12,0)+ROUND(((P$10-SUM(D$9:D326))*(G$2-P$15)/100)/12,0)</f>
        <v>0</v>
      </c>
      <c r="F327" s="729">
        <f t="shared" si="22"/>
        <v>0</v>
      </c>
      <c r="G327" s="2331"/>
      <c r="H327" s="2332"/>
      <c r="I327" s="730"/>
      <c r="J327" s="730"/>
      <c r="K327" s="730"/>
      <c r="L327" s="730"/>
      <c r="M327" s="731">
        <f t="shared" si="20"/>
        <v>0</v>
      </c>
      <c r="N327" s="321"/>
      <c r="X327" s="312"/>
      <c r="Y327" s="312"/>
      <c r="Z327" s="312"/>
      <c r="AA327" s="313"/>
    </row>
    <row r="328" spans="1:27" s="314" customFormat="1" ht="18.75" customHeight="1">
      <c r="A328" s="724">
        <f t="shared" si="21"/>
        <v>0</v>
      </c>
      <c r="B328" s="725">
        <f t="shared" si="19"/>
        <v>0</v>
      </c>
      <c r="C328" s="726">
        <f>IF(($P$9-SUM($C$9:C327))&gt;0,$AA$9,0)</f>
        <v>0</v>
      </c>
      <c r="D328" s="727">
        <f>IF(($P$10-SUM($D$9:D327))&gt;0,$AA$10,0)</f>
        <v>0</v>
      </c>
      <c r="E328" s="728">
        <f>ROUND(((P$9-SUM(C$9:C327))*G$2/100)/12,0)+ROUND(((P$10-SUM(D$9:D327))*(G$2-P$15)/100)/12,0)</f>
        <v>0</v>
      </c>
      <c r="F328" s="729">
        <f t="shared" si="22"/>
        <v>0</v>
      </c>
      <c r="G328" s="2331"/>
      <c r="H328" s="2332"/>
      <c r="I328" s="730"/>
      <c r="J328" s="730"/>
      <c r="K328" s="730"/>
      <c r="L328" s="730"/>
      <c r="M328" s="731">
        <f t="shared" si="20"/>
        <v>0</v>
      </c>
      <c r="N328" s="321"/>
      <c r="X328" s="312"/>
      <c r="Y328" s="312"/>
      <c r="Z328" s="312"/>
      <c r="AA328" s="313"/>
    </row>
    <row r="329" spans="1:27" s="314" customFormat="1" ht="18.75" customHeight="1">
      <c r="A329" s="724">
        <f t="shared" si="21"/>
        <v>0</v>
      </c>
      <c r="B329" s="725">
        <f t="shared" ref="B329:B368" si="23">SUM(C329:D329)</f>
        <v>0</v>
      </c>
      <c r="C329" s="726">
        <f>IF(($P$9-SUM($C$9:C328))&gt;0,$AA$9,0)</f>
        <v>0</v>
      </c>
      <c r="D329" s="727">
        <f>IF(($P$10-SUM($D$9:D328))&gt;0,$AA$10,0)</f>
        <v>0</v>
      </c>
      <c r="E329" s="728">
        <f>ROUND(((P$9-SUM(C$9:C328))*G$2/100)/12,0)+ROUND(((P$10-SUM(D$9:D328))*(G$2-P$15)/100)/12,0)</f>
        <v>0</v>
      </c>
      <c r="F329" s="729">
        <f t="shared" si="22"/>
        <v>0</v>
      </c>
      <c r="G329" s="2331"/>
      <c r="H329" s="2332"/>
      <c r="I329" s="730"/>
      <c r="J329" s="730"/>
      <c r="K329" s="730"/>
      <c r="L329" s="730"/>
      <c r="M329" s="731">
        <f t="shared" ref="M329:M368" si="24">SUM(I329:L329)</f>
        <v>0</v>
      </c>
      <c r="N329" s="321"/>
      <c r="X329" s="312"/>
      <c r="Y329" s="312"/>
      <c r="Z329" s="312"/>
      <c r="AA329" s="313"/>
    </row>
    <row r="330" spans="1:27" s="314" customFormat="1" ht="18.75" customHeight="1">
      <c r="A330" s="724">
        <f t="shared" ref="A330:A368" si="25">IF(F330&gt;0,A329+1,0)</f>
        <v>0</v>
      </c>
      <c r="B330" s="725">
        <f t="shared" si="23"/>
        <v>0</v>
      </c>
      <c r="C330" s="726">
        <f>IF(($P$9-SUM($C$9:C329))&gt;0,$AA$9,0)</f>
        <v>0</v>
      </c>
      <c r="D330" s="727">
        <f>IF(($P$10-SUM($D$9:D329))&gt;0,$AA$10,0)</f>
        <v>0</v>
      </c>
      <c r="E330" s="728">
        <f>ROUND(((P$9-SUM(C$9:C329))*G$2/100)/12,0)+ROUND(((P$10-SUM(D$9:D329))*(G$2-P$15)/100)/12,0)</f>
        <v>0</v>
      </c>
      <c r="F330" s="729">
        <f t="shared" si="22"/>
        <v>0</v>
      </c>
      <c r="G330" s="737" t="s">
        <v>253</v>
      </c>
      <c r="H330" s="763">
        <f>IF(P$13&gt;1,"未定",SUM(F321:F332))</f>
        <v>0</v>
      </c>
      <c r="I330" s="730"/>
      <c r="J330" s="730"/>
      <c r="K330" s="730"/>
      <c r="L330" s="730"/>
      <c r="M330" s="731">
        <f t="shared" si="24"/>
        <v>0</v>
      </c>
      <c r="N330" s="321"/>
      <c r="X330" s="312"/>
      <c r="Y330" s="312"/>
      <c r="Z330" s="312"/>
      <c r="AA330" s="313"/>
    </row>
    <row r="331" spans="1:27" s="314" customFormat="1" ht="18.75" customHeight="1">
      <c r="A331" s="724">
        <f t="shared" si="25"/>
        <v>0</v>
      </c>
      <c r="B331" s="725">
        <f t="shared" si="23"/>
        <v>0</v>
      </c>
      <c r="C331" s="726">
        <f>IF(($P$9-SUM($C$9:C330))&gt;0,$AA$9,0)</f>
        <v>0</v>
      </c>
      <c r="D331" s="727">
        <f>IF(($P$10-SUM($D$9:D330))&gt;0,$AA$10,0)</f>
        <v>0</v>
      </c>
      <c r="E331" s="728">
        <f>ROUND(((P$9-SUM(C$9:C330))*G$2/100)/12,0)+ROUND(((P$10-SUM(D$9:D330))*(G$2-P$15)/100)/12,0)</f>
        <v>0</v>
      </c>
      <c r="F331" s="729">
        <f t="shared" si="22"/>
        <v>0</v>
      </c>
      <c r="G331" s="739" t="s">
        <v>274</v>
      </c>
      <c r="H331" s="740">
        <f>SUM(B321:B332)</f>
        <v>0</v>
      </c>
      <c r="I331" s="730"/>
      <c r="J331" s="730"/>
      <c r="K331" s="730"/>
      <c r="L331" s="730"/>
      <c r="M331" s="731">
        <f t="shared" si="24"/>
        <v>0</v>
      </c>
      <c r="N331" s="321"/>
      <c r="X331" s="312"/>
      <c r="Y331" s="312"/>
      <c r="Z331" s="312"/>
      <c r="AA331" s="313"/>
    </row>
    <row r="332" spans="1:27" s="314" customFormat="1" ht="18.75" customHeight="1">
      <c r="A332" s="742">
        <f t="shared" si="25"/>
        <v>0</v>
      </c>
      <c r="B332" s="743">
        <f t="shared" si="23"/>
        <v>0</v>
      </c>
      <c r="C332" s="744">
        <f>IF(($P$9-SUM($C$9:C331))&gt;0,$AA$9,0)</f>
        <v>0</v>
      </c>
      <c r="D332" s="745">
        <f>IF(($P$10-SUM($D$9:D331))&gt;0,$AA$10,0)</f>
        <v>0</v>
      </c>
      <c r="E332" s="746">
        <f>ROUND(((P$9-SUM(C$9:C331))*G$2/100)/12,0)+ROUND(((P$10-SUM(D$9:D331))*(G$2-P$15)/100)/12,0)</f>
        <v>0</v>
      </c>
      <c r="F332" s="747">
        <f t="shared" si="22"/>
        <v>0</v>
      </c>
      <c r="G332" s="748" t="s">
        <v>276</v>
      </c>
      <c r="H332" s="749">
        <f>IF(P$13&gt;1,"未定",SUM(E321:E332))</f>
        <v>0</v>
      </c>
      <c r="I332" s="750"/>
      <c r="J332" s="750"/>
      <c r="K332" s="750"/>
      <c r="L332" s="750"/>
      <c r="M332" s="751">
        <f t="shared" si="24"/>
        <v>0</v>
      </c>
      <c r="N332" s="321"/>
      <c r="X332" s="312"/>
      <c r="Y332" s="312"/>
      <c r="Z332" s="312"/>
      <c r="AA332" s="313"/>
    </row>
    <row r="333" spans="1:27" s="314" customFormat="1" ht="18.75" customHeight="1">
      <c r="A333" s="712">
        <f t="shared" si="25"/>
        <v>0</v>
      </c>
      <c r="B333" s="713">
        <f t="shared" si="23"/>
        <v>0</v>
      </c>
      <c r="C333" s="714">
        <f>IF(($P$9-SUM($C$9:C332))&gt;0,$AA$9,0)</f>
        <v>0</v>
      </c>
      <c r="D333" s="715">
        <f>IF(($P$10-SUM($D$9:D332))&gt;0,$AA$10,0)</f>
        <v>0</v>
      </c>
      <c r="E333" s="755">
        <f>ROUND(((P$9-SUM(C$9:C332))*G$2/100)/12,0)+ROUND(((P$10-SUM(D$9:D332))*(G$2-P$15)/100)/12,0)</f>
        <v>0</v>
      </c>
      <c r="F333" s="717">
        <f t="shared" si="22"/>
        <v>0</v>
      </c>
      <c r="G333" s="2329" t="s">
        <v>310</v>
      </c>
      <c r="H333" s="2330"/>
      <c r="I333" s="718"/>
      <c r="J333" s="718"/>
      <c r="K333" s="718"/>
      <c r="L333" s="718"/>
      <c r="M333" s="720">
        <f t="shared" si="24"/>
        <v>0</v>
      </c>
      <c r="N333" s="321"/>
      <c r="X333" s="312"/>
      <c r="Y333" s="312"/>
      <c r="Z333" s="312"/>
      <c r="AA333" s="313"/>
    </row>
    <row r="334" spans="1:27" s="314" customFormat="1" ht="18.75" customHeight="1">
      <c r="A334" s="724">
        <f t="shared" si="25"/>
        <v>0</v>
      </c>
      <c r="B334" s="725">
        <f t="shared" si="23"/>
        <v>0</v>
      </c>
      <c r="C334" s="726">
        <f>IF(($P$9-SUM($C$9:C333))&gt;0,$AA$9,0)</f>
        <v>0</v>
      </c>
      <c r="D334" s="727">
        <f>IF(($P$10-SUM($D$9:D333))&gt;0,$AA$10,0)</f>
        <v>0</v>
      </c>
      <c r="E334" s="728">
        <f>ROUND(((P$9-SUM(C$9:C333))*G$2/100)/12,0)+ROUND(((P$10-SUM(D$9:D333))*(G$2-P$15)/100)/12,0)</f>
        <v>0</v>
      </c>
      <c r="F334" s="729">
        <f t="shared" si="22"/>
        <v>0</v>
      </c>
      <c r="G334" s="2331"/>
      <c r="H334" s="2332"/>
      <c r="I334" s="730"/>
      <c r="J334" s="730"/>
      <c r="K334" s="730"/>
      <c r="L334" s="730"/>
      <c r="M334" s="731">
        <f t="shared" si="24"/>
        <v>0</v>
      </c>
      <c r="N334" s="321"/>
      <c r="X334" s="312"/>
      <c r="Y334" s="312"/>
      <c r="Z334" s="312"/>
      <c r="AA334" s="313"/>
    </row>
    <row r="335" spans="1:27" s="314" customFormat="1" ht="18.75" customHeight="1">
      <c r="A335" s="724">
        <f t="shared" si="25"/>
        <v>0</v>
      </c>
      <c r="B335" s="725">
        <f t="shared" si="23"/>
        <v>0</v>
      </c>
      <c r="C335" s="726">
        <f>IF(($P$9-SUM($C$9:C334))&gt;0,$AA$9,0)</f>
        <v>0</v>
      </c>
      <c r="D335" s="727">
        <f>IF(($P$10-SUM($D$9:D334))&gt;0,$AA$10,0)</f>
        <v>0</v>
      </c>
      <c r="E335" s="728">
        <f>ROUND(((P$9-SUM(C$9:C334))*G$2/100)/12,0)+ROUND(((P$10-SUM(D$9:D334))*(G$2-P$15)/100)/12,0)</f>
        <v>0</v>
      </c>
      <c r="F335" s="729">
        <f t="shared" si="22"/>
        <v>0</v>
      </c>
      <c r="G335" s="2331"/>
      <c r="H335" s="2332"/>
      <c r="I335" s="730"/>
      <c r="J335" s="730"/>
      <c r="K335" s="730"/>
      <c r="L335" s="730"/>
      <c r="M335" s="731">
        <f t="shared" si="24"/>
        <v>0</v>
      </c>
      <c r="N335" s="321"/>
      <c r="X335" s="312"/>
      <c r="Y335" s="312"/>
      <c r="Z335" s="312"/>
      <c r="AA335" s="313"/>
    </row>
    <row r="336" spans="1:27" s="314" customFormat="1" ht="18.75" customHeight="1">
      <c r="A336" s="724">
        <f t="shared" si="25"/>
        <v>0</v>
      </c>
      <c r="B336" s="725">
        <f t="shared" si="23"/>
        <v>0</v>
      </c>
      <c r="C336" s="726">
        <f>IF(($P$9-SUM($C$9:C335))&gt;0,$AA$9,0)</f>
        <v>0</v>
      </c>
      <c r="D336" s="727">
        <f>IF(($P$10-SUM($D$9:D335))&gt;0,$AA$10,0)</f>
        <v>0</v>
      </c>
      <c r="E336" s="728">
        <f>ROUND(((P$9-SUM(C$9:C335))*G$2/100)/12,0)+ROUND(((P$10-SUM(D$9:D335))*(G$2-P$15)/100)/12,0)</f>
        <v>0</v>
      </c>
      <c r="F336" s="729">
        <f t="shared" si="22"/>
        <v>0</v>
      </c>
      <c r="G336" s="2331"/>
      <c r="H336" s="2332"/>
      <c r="I336" s="730"/>
      <c r="J336" s="730"/>
      <c r="K336" s="730"/>
      <c r="L336" s="730"/>
      <c r="M336" s="731">
        <f t="shared" si="24"/>
        <v>0</v>
      </c>
      <c r="N336" s="321"/>
      <c r="X336" s="312"/>
      <c r="Y336" s="312"/>
      <c r="Z336" s="312"/>
      <c r="AA336" s="313"/>
    </row>
    <row r="337" spans="1:27" s="314" customFormat="1" ht="18.75" customHeight="1">
      <c r="A337" s="724">
        <f t="shared" si="25"/>
        <v>0</v>
      </c>
      <c r="B337" s="725">
        <f t="shared" si="23"/>
        <v>0</v>
      </c>
      <c r="C337" s="726">
        <f>IF(($P$9-SUM($C$9:C336))&gt;0,$AA$9,0)</f>
        <v>0</v>
      </c>
      <c r="D337" s="727">
        <f>IF(($P$10-SUM($D$9:D336))&gt;0,$AA$10,0)</f>
        <v>0</v>
      </c>
      <c r="E337" s="728">
        <f>ROUND(((P$9-SUM(C$9:C336))*G$2/100)/12,0)+ROUND(((P$10-SUM(D$9:D336))*(G$2-P$15)/100)/12,0)</f>
        <v>0</v>
      </c>
      <c r="F337" s="729">
        <f t="shared" si="22"/>
        <v>0</v>
      </c>
      <c r="G337" s="2331"/>
      <c r="H337" s="2332"/>
      <c r="I337" s="730"/>
      <c r="J337" s="730"/>
      <c r="K337" s="730"/>
      <c r="L337" s="730"/>
      <c r="M337" s="731">
        <f t="shared" si="24"/>
        <v>0</v>
      </c>
      <c r="N337" s="321"/>
      <c r="X337" s="312"/>
      <c r="Y337" s="312"/>
      <c r="Z337" s="312"/>
      <c r="AA337" s="313"/>
    </row>
    <row r="338" spans="1:27" s="314" customFormat="1" ht="18.75" customHeight="1">
      <c r="A338" s="724">
        <f t="shared" si="25"/>
        <v>0</v>
      </c>
      <c r="B338" s="725">
        <f t="shared" si="23"/>
        <v>0</v>
      </c>
      <c r="C338" s="726">
        <f>IF(($P$9-SUM($C$9:C337))&gt;0,$AA$9,0)</f>
        <v>0</v>
      </c>
      <c r="D338" s="727">
        <f>IF(($P$10-SUM($D$9:D337))&gt;0,$AA$10,0)</f>
        <v>0</v>
      </c>
      <c r="E338" s="728">
        <f>ROUND(((P$9-SUM(C$9:C337))*G$2/100)/12,0)+ROUND(((P$10-SUM(D$9:D337))*(G$2-P$15)/100)/12,0)</f>
        <v>0</v>
      </c>
      <c r="F338" s="729">
        <f t="shared" si="22"/>
        <v>0</v>
      </c>
      <c r="G338" s="2331"/>
      <c r="H338" s="2332"/>
      <c r="I338" s="730"/>
      <c r="J338" s="730"/>
      <c r="K338" s="730"/>
      <c r="L338" s="730"/>
      <c r="M338" s="731">
        <f t="shared" si="24"/>
        <v>0</v>
      </c>
      <c r="N338" s="321"/>
      <c r="X338" s="312"/>
      <c r="Y338" s="312"/>
      <c r="Z338" s="312"/>
      <c r="AA338" s="313"/>
    </row>
    <row r="339" spans="1:27" s="314" customFormat="1" ht="18.75" customHeight="1">
      <c r="A339" s="724">
        <f t="shared" si="25"/>
        <v>0</v>
      </c>
      <c r="B339" s="725">
        <f t="shared" si="23"/>
        <v>0</v>
      </c>
      <c r="C339" s="726">
        <f>IF(($P$9-SUM($C$9:C338))&gt;0,$AA$9,0)</f>
        <v>0</v>
      </c>
      <c r="D339" s="727">
        <f>IF(($P$10-SUM($D$9:D338))&gt;0,$AA$10,0)</f>
        <v>0</v>
      </c>
      <c r="E339" s="728">
        <f>ROUND(((P$9-SUM(C$9:C338))*G$2/100)/12,0)+ROUND(((P$10-SUM(D$9:D338))*(G$2-P$15)/100)/12,0)</f>
        <v>0</v>
      </c>
      <c r="F339" s="729">
        <f t="shared" si="22"/>
        <v>0</v>
      </c>
      <c r="G339" s="2331"/>
      <c r="H339" s="2332"/>
      <c r="I339" s="730"/>
      <c r="J339" s="730"/>
      <c r="K339" s="730"/>
      <c r="L339" s="730"/>
      <c r="M339" s="731">
        <f t="shared" si="24"/>
        <v>0</v>
      </c>
      <c r="N339" s="321"/>
      <c r="X339" s="312"/>
      <c r="Y339" s="312"/>
      <c r="Z339" s="312"/>
      <c r="AA339" s="313"/>
    </row>
    <row r="340" spans="1:27" s="314" customFormat="1" ht="18.75" customHeight="1">
      <c r="A340" s="724">
        <f t="shared" si="25"/>
        <v>0</v>
      </c>
      <c r="B340" s="725">
        <f t="shared" si="23"/>
        <v>0</v>
      </c>
      <c r="C340" s="726">
        <f>IF(($P$9-SUM($C$9:C339))&gt;0,$AA$9,0)</f>
        <v>0</v>
      </c>
      <c r="D340" s="727">
        <f>IF(($P$10-SUM($D$9:D339))&gt;0,$AA$10,0)</f>
        <v>0</v>
      </c>
      <c r="E340" s="728">
        <f>ROUND(((P$9-SUM(C$9:C339))*G$2/100)/12,0)+ROUND(((P$10-SUM(D$9:D339))*(G$2-P$15)/100)/12,0)</f>
        <v>0</v>
      </c>
      <c r="F340" s="729">
        <f t="shared" si="22"/>
        <v>0</v>
      </c>
      <c r="G340" s="2331"/>
      <c r="H340" s="2332"/>
      <c r="I340" s="730"/>
      <c r="J340" s="730"/>
      <c r="K340" s="730"/>
      <c r="L340" s="730"/>
      <c r="M340" s="731">
        <f t="shared" si="24"/>
        <v>0</v>
      </c>
      <c r="N340" s="321"/>
      <c r="X340" s="312"/>
      <c r="Y340" s="312"/>
      <c r="Z340" s="312"/>
      <c r="AA340" s="313"/>
    </row>
    <row r="341" spans="1:27" s="314" customFormat="1" ht="18.75" customHeight="1">
      <c r="A341" s="724">
        <f t="shared" si="25"/>
        <v>0</v>
      </c>
      <c r="B341" s="725">
        <f t="shared" si="23"/>
        <v>0</v>
      </c>
      <c r="C341" s="726">
        <f>IF(($P$9-SUM($C$9:C340))&gt;0,$AA$9,0)</f>
        <v>0</v>
      </c>
      <c r="D341" s="727">
        <f>IF(($P$10-SUM($D$9:D340))&gt;0,$AA$10,0)</f>
        <v>0</v>
      </c>
      <c r="E341" s="728">
        <f>ROUND(((P$9-SUM(C$9:C340))*G$2/100)/12,0)+ROUND(((P$10-SUM(D$9:D340))*(G$2-P$15)/100)/12,0)</f>
        <v>0</v>
      </c>
      <c r="F341" s="729">
        <f t="shared" si="22"/>
        <v>0</v>
      </c>
      <c r="G341" s="2331"/>
      <c r="H341" s="2332"/>
      <c r="I341" s="730"/>
      <c r="J341" s="730"/>
      <c r="K341" s="730"/>
      <c r="L341" s="730"/>
      <c r="M341" s="731">
        <f t="shared" si="24"/>
        <v>0</v>
      </c>
      <c r="N341" s="321"/>
      <c r="X341" s="312"/>
      <c r="Y341" s="312"/>
      <c r="Z341" s="312"/>
      <c r="AA341" s="313"/>
    </row>
    <row r="342" spans="1:27" s="314" customFormat="1" ht="18.75" customHeight="1">
      <c r="A342" s="724">
        <f t="shared" si="25"/>
        <v>0</v>
      </c>
      <c r="B342" s="725">
        <f t="shared" si="23"/>
        <v>0</v>
      </c>
      <c r="C342" s="726">
        <f>IF(($P$9-SUM($C$9:C341))&gt;0,$AA$9,0)</f>
        <v>0</v>
      </c>
      <c r="D342" s="727">
        <f>IF(($P$10-SUM($D$9:D341))&gt;0,$AA$10,0)</f>
        <v>0</v>
      </c>
      <c r="E342" s="728">
        <f>ROUND(((P$9-SUM(C$9:C341))*G$2/100)/12,0)+ROUND(((P$10-SUM(D$9:D341))*(G$2-P$15)/100)/12,0)</f>
        <v>0</v>
      </c>
      <c r="F342" s="729">
        <f t="shared" si="22"/>
        <v>0</v>
      </c>
      <c r="G342" s="737" t="s">
        <v>253</v>
      </c>
      <c r="H342" s="763">
        <f>IF(P$13&gt;1,"未定",SUM(F333:F344))</f>
        <v>0</v>
      </c>
      <c r="I342" s="730"/>
      <c r="J342" s="730"/>
      <c r="K342" s="730"/>
      <c r="L342" s="730"/>
      <c r="M342" s="731">
        <f t="shared" si="24"/>
        <v>0</v>
      </c>
      <c r="N342" s="321"/>
      <c r="X342" s="312"/>
      <c r="Y342" s="312"/>
      <c r="Z342" s="312"/>
      <c r="AA342" s="313"/>
    </row>
    <row r="343" spans="1:27" s="314" customFormat="1" ht="18.75" customHeight="1">
      <c r="A343" s="724">
        <f t="shared" si="25"/>
        <v>0</v>
      </c>
      <c r="B343" s="725">
        <f t="shared" si="23"/>
        <v>0</v>
      </c>
      <c r="C343" s="726">
        <f>IF(($P$9-SUM($C$9:C342))&gt;0,$AA$9,0)</f>
        <v>0</v>
      </c>
      <c r="D343" s="727">
        <f>IF(($P$10-SUM($D$9:D342))&gt;0,$AA$10,0)</f>
        <v>0</v>
      </c>
      <c r="E343" s="728">
        <f>ROUND(((P$9-SUM(C$9:C342))*G$2/100)/12,0)+ROUND(((P$10-SUM(D$9:D342))*(G$2-P$15)/100)/12,0)</f>
        <v>0</v>
      </c>
      <c r="F343" s="729">
        <f t="shared" si="22"/>
        <v>0</v>
      </c>
      <c r="G343" s="739" t="s">
        <v>274</v>
      </c>
      <c r="H343" s="740">
        <f>SUM(B333:B344)</f>
        <v>0</v>
      </c>
      <c r="I343" s="730"/>
      <c r="J343" s="730"/>
      <c r="K343" s="730"/>
      <c r="L343" s="730"/>
      <c r="M343" s="731">
        <f t="shared" si="24"/>
        <v>0</v>
      </c>
      <c r="N343" s="321"/>
      <c r="X343" s="312"/>
      <c r="Y343" s="312"/>
      <c r="Z343" s="312"/>
      <c r="AA343" s="313"/>
    </row>
    <row r="344" spans="1:27" s="314" customFormat="1" ht="18.75" customHeight="1">
      <c r="A344" s="742">
        <f t="shared" si="25"/>
        <v>0</v>
      </c>
      <c r="B344" s="743">
        <f t="shared" si="23"/>
        <v>0</v>
      </c>
      <c r="C344" s="744">
        <f>IF(($P$9-SUM($C$9:C343))&gt;0,$AA$9,0)</f>
        <v>0</v>
      </c>
      <c r="D344" s="745">
        <f>IF(($P$10-SUM($D$9:D343))&gt;0,$AA$10,0)</f>
        <v>0</v>
      </c>
      <c r="E344" s="746">
        <f>ROUND(((P$9-SUM(C$9:C343))*G$2/100)/12,0)+ROUND(((P$10-SUM(D$9:D343))*(G$2-P$15)/100)/12,0)</f>
        <v>0</v>
      </c>
      <c r="F344" s="747">
        <f t="shared" si="22"/>
        <v>0</v>
      </c>
      <c r="G344" s="748" t="s">
        <v>276</v>
      </c>
      <c r="H344" s="749">
        <f>IF(P$13&gt;1,"未定",SUM(E333:E344))</f>
        <v>0</v>
      </c>
      <c r="I344" s="750"/>
      <c r="J344" s="750"/>
      <c r="K344" s="750"/>
      <c r="L344" s="750"/>
      <c r="M344" s="751">
        <f t="shared" si="24"/>
        <v>0</v>
      </c>
      <c r="N344" s="321"/>
      <c r="X344" s="312"/>
      <c r="Y344" s="312"/>
      <c r="Z344" s="312"/>
      <c r="AA344" s="313"/>
    </row>
    <row r="345" spans="1:27" s="314" customFormat="1" ht="18.75" customHeight="1">
      <c r="A345" s="712">
        <f t="shared" si="25"/>
        <v>0</v>
      </c>
      <c r="B345" s="713">
        <f t="shared" si="23"/>
        <v>0</v>
      </c>
      <c r="C345" s="714">
        <f>IF(($P$9-SUM($C$9:C344))&gt;0,$AA$9,0)</f>
        <v>0</v>
      </c>
      <c r="D345" s="715">
        <f>IF(($P$10-SUM($D$9:D344))&gt;0,$AA$10,0)</f>
        <v>0</v>
      </c>
      <c r="E345" s="755">
        <f>ROUND(((P$9-SUM(C$9:C344))*G$2/100)/12,0)+ROUND(((P$10-SUM(D$9:D344))*(G$2-P$15)/100)/12,0)</f>
        <v>0</v>
      </c>
      <c r="F345" s="717">
        <f t="shared" si="22"/>
        <v>0</v>
      </c>
      <c r="G345" s="2329" t="s">
        <v>311</v>
      </c>
      <c r="H345" s="2330"/>
      <c r="I345" s="718"/>
      <c r="J345" s="718"/>
      <c r="K345" s="718"/>
      <c r="L345" s="718"/>
      <c r="M345" s="720">
        <f t="shared" si="24"/>
        <v>0</v>
      </c>
      <c r="N345" s="321"/>
      <c r="X345" s="312"/>
      <c r="Y345" s="312"/>
      <c r="Z345" s="312"/>
      <c r="AA345" s="313"/>
    </row>
    <row r="346" spans="1:27" s="314" customFormat="1" ht="18.75" customHeight="1">
      <c r="A346" s="724">
        <f t="shared" si="25"/>
        <v>0</v>
      </c>
      <c r="B346" s="725">
        <f t="shared" si="23"/>
        <v>0</v>
      </c>
      <c r="C346" s="726">
        <f>IF(($P$9-SUM($C$9:C345))&gt;0,$AA$9,0)</f>
        <v>0</v>
      </c>
      <c r="D346" s="727">
        <f>IF(($P$10-SUM($D$9:D345))&gt;0,$AA$10,0)</f>
        <v>0</v>
      </c>
      <c r="E346" s="728">
        <f>ROUND(((P$9-SUM(C$9:C345))*G$2/100)/12,0)+ROUND(((P$10-SUM(D$9:D345))*(G$2-P$15)/100)/12,0)</f>
        <v>0</v>
      </c>
      <c r="F346" s="729">
        <f t="shared" si="22"/>
        <v>0</v>
      </c>
      <c r="G346" s="2331"/>
      <c r="H346" s="2332"/>
      <c r="I346" s="730"/>
      <c r="J346" s="730"/>
      <c r="K346" s="730"/>
      <c r="L346" s="730"/>
      <c r="M346" s="731">
        <f t="shared" si="24"/>
        <v>0</v>
      </c>
      <c r="N346" s="321"/>
      <c r="X346" s="312"/>
      <c r="Y346" s="312"/>
      <c r="Z346" s="312"/>
      <c r="AA346" s="313"/>
    </row>
    <row r="347" spans="1:27" s="314" customFormat="1" ht="18.75" customHeight="1">
      <c r="A347" s="724">
        <f t="shared" si="25"/>
        <v>0</v>
      </c>
      <c r="B347" s="725">
        <f t="shared" si="23"/>
        <v>0</v>
      </c>
      <c r="C347" s="726">
        <f>IF(($P$9-SUM($C$9:C346))&gt;0,$AA$9,0)</f>
        <v>0</v>
      </c>
      <c r="D347" s="727">
        <f>IF(($P$10-SUM($D$9:D346))&gt;0,$AA$10,0)</f>
        <v>0</v>
      </c>
      <c r="E347" s="728">
        <f>ROUND(((P$9-SUM(C$9:C346))*G$2/100)/12,0)+ROUND(((P$10-SUM(D$9:D346))*(G$2-P$15)/100)/12,0)</f>
        <v>0</v>
      </c>
      <c r="F347" s="729">
        <f t="shared" si="22"/>
        <v>0</v>
      </c>
      <c r="G347" s="2331"/>
      <c r="H347" s="2332"/>
      <c r="I347" s="730"/>
      <c r="J347" s="730"/>
      <c r="K347" s="730"/>
      <c r="L347" s="730"/>
      <c r="M347" s="731">
        <f t="shared" si="24"/>
        <v>0</v>
      </c>
      <c r="N347" s="321"/>
      <c r="X347" s="312"/>
      <c r="Y347" s="312"/>
      <c r="Z347" s="312"/>
      <c r="AA347" s="313"/>
    </row>
    <row r="348" spans="1:27" s="314" customFormat="1" ht="18.75" customHeight="1">
      <c r="A348" s="724">
        <f t="shared" si="25"/>
        <v>0</v>
      </c>
      <c r="B348" s="725">
        <f t="shared" si="23"/>
        <v>0</v>
      </c>
      <c r="C348" s="726">
        <f>IF(($P$9-SUM($C$9:C347))&gt;0,$AA$9,0)</f>
        <v>0</v>
      </c>
      <c r="D348" s="727">
        <f>IF(($P$10-SUM($D$9:D347))&gt;0,$AA$10,0)</f>
        <v>0</v>
      </c>
      <c r="E348" s="728">
        <f>ROUND(((P$9-SUM(C$9:C347))*G$2/100)/12,0)+ROUND(((P$10-SUM(D$9:D347))*(G$2-P$15)/100)/12,0)</f>
        <v>0</v>
      </c>
      <c r="F348" s="729">
        <f t="shared" si="22"/>
        <v>0</v>
      </c>
      <c r="G348" s="2331"/>
      <c r="H348" s="2332"/>
      <c r="I348" s="730"/>
      <c r="J348" s="730"/>
      <c r="K348" s="730"/>
      <c r="L348" s="730"/>
      <c r="M348" s="731">
        <f t="shared" si="24"/>
        <v>0</v>
      </c>
      <c r="N348" s="321"/>
      <c r="X348" s="312"/>
      <c r="Y348" s="312"/>
      <c r="Z348" s="312"/>
      <c r="AA348" s="313"/>
    </row>
    <row r="349" spans="1:27" s="314" customFormat="1" ht="18.75" customHeight="1">
      <c r="A349" s="724">
        <f t="shared" si="25"/>
        <v>0</v>
      </c>
      <c r="B349" s="725">
        <f t="shared" si="23"/>
        <v>0</v>
      </c>
      <c r="C349" s="726">
        <f>IF(($P$9-SUM($C$9:C348))&gt;0,$AA$9,0)</f>
        <v>0</v>
      </c>
      <c r="D349" s="727">
        <f>IF(($P$10-SUM($D$9:D348))&gt;0,$AA$10,0)</f>
        <v>0</v>
      </c>
      <c r="E349" s="728">
        <f>ROUND(((P$9-SUM(C$9:C348))*G$2/100)/12,0)+ROUND(((P$10-SUM(D$9:D348))*(G$2-P$15)/100)/12,0)</f>
        <v>0</v>
      </c>
      <c r="F349" s="729">
        <f t="shared" si="22"/>
        <v>0</v>
      </c>
      <c r="G349" s="2331"/>
      <c r="H349" s="2332"/>
      <c r="I349" s="730"/>
      <c r="J349" s="730"/>
      <c r="K349" s="730"/>
      <c r="L349" s="730"/>
      <c r="M349" s="731">
        <f t="shared" si="24"/>
        <v>0</v>
      </c>
      <c r="N349" s="321"/>
      <c r="X349" s="312"/>
      <c r="Y349" s="312"/>
      <c r="Z349" s="312"/>
      <c r="AA349" s="313"/>
    </row>
    <row r="350" spans="1:27" s="314" customFormat="1" ht="18.75" customHeight="1">
      <c r="A350" s="724">
        <f t="shared" si="25"/>
        <v>0</v>
      </c>
      <c r="B350" s="725">
        <f t="shared" si="23"/>
        <v>0</v>
      </c>
      <c r="C350" s="726">
        <f>IF(($P$9-SUM($C$9:C349))&gt;0,$AA$9,0)</f>
        <v>0</v>
      </c>
      <c r="D350" s="727">
        <f>IF(($P$10-SUM($D$9:D349))&gt;0,$AA$10,0)</f>
        <v>0</v>
      </c>
      <c r="E350" s="728">
        <f>ROUND(((P$9-SUM(C$9:C349))*G$2/100)/12,0)+ROUND(((P$10-SUM(D$9:D349))*(G$2-P$15)/100)/12,0)</f>
        <v>0</v>
      </c>
      <c r="F350" s="729">
        <f t="shared" si="22"/>
        <v>0</v>
      </c>
      <c r="G350" s="2331"/>
      <c r="H350" s="2332"/>
      <c r="I350" s="730"/>
      <c r="J350" s="730"/>
      <c r="K350" s="730"/>
      <c r="L350" s="730"/>
      <c r="M350" s="731">
        <f t="shared" si="24"/>
        <v>0</v>
      </c>
      <c r="N350" s="321"/>
      <c r="X350" s="312"/>
      <c r="Y350" s="312"/>
      <c r="Z350" s="312"/>
      <c r="AA350" s="313"/>
    </row>
    <row r="351" spans="1:27" s="314" customFormat="1" ht="18.75" customHeight="1">
      <c r="A351" s="724">
        <f t="shared" si="25"/>
        <v>0</v>
      </c>
      <c r="B351" s="725">
        <f t="shared" si="23"/>
        <v>0</v>
      </c>
      <c r="C351" s="726">
        <f>IF(($P$9-SUM($C$9:C350))&gt;0,$AA$9,0)</f>
        <v>0</v>
      </c>
      <c r="D351" s="727">
        <f>IF(($P$10-SUM($D$9:D350))&gt;0,$AA$10,0)</f>
        <v>0</v>
      </c>
      <c r="E351" s="728">
        <f>ROUND(((P$9-SUM(C$9:C350))*G$2/100)/12,0)+ROUND(((P$10-SUM(D$9:D350))*(G$2-P$15)/100)/12,0)</f>
        <v>0</v>
      </c>
      <c r="F351" s="729">
        <f t="shared" si="22"/>
        <v>0</v>
      </c>
      <c r="G351" s="2331"/>
      <c r="H351" s="2332"/>
      <c r="I351" s="730"/>
      <c r="J351" s="730"/>
      <c r="K351" s="730"/>
      <c r="L351" s="730"/>
      <c r="M351" s="731">
        <f t="shared" si="24"/>
        <v>0</v>
      </c>
      <c r="N351" s="321"/>
      <c r="X351" s="312"/>
      <c r="Y351" s="312"/>
      <c r="Z351" s="312"/>
      <c r="AA351" s="313"/>
    </row>
    <row r="352" spans="1:27" s="314" customFormat="1" ht="18.75" customHeight="1">
      <c r="A352" s="724">
        <f t="shared" si="25"/>
        <v>0</v>
      </c>
      <c r="B352" s="725">
        <f t="shared" si="23"/>
        <v>0</v>
      </c>
      <c r="C352" s="726">
        <f>IF(($P$9-SUM($C$9:C351))&gt;0,$AA$9,0)</f>
        <v>0</v>
      </c>
      <c r="D352" s="727">
        <f>IF(($P$10-SUM($D$9:D351))&gt;0,$AA$10,0)</f>
        <v>0</v>
      </c>
      <c r="E352" s="728">
        <f>ROUND(((P$9-SUM(C$9:C351))*G$2/100)/12,0)+ROUND(((P$10-SUM(D$9:D351))*(G$2-P$15)/100)/12,0)</f>
        <v>0</v>
      </c>
      <c r="F352" s="729">
        <f t="shared" si="22"/>
        <v>0</v>
      </c>
      <c r="G352" s="2331"/>
      <c r="H352" s="2332"/>
      <c r="I352" s="730"/>
      <c r="J352" s="730"/>
      <c r="K352" s="730"/>
      <c r="L352" s="730"/>
      <c r="M352" s="731">
        <f t="shared" si="24"/>
        <v>0</v>
      </c>
      <c r="N352" s="321"/>
      <c r="X352" s="312"/>
      <c r="Y352" s="312"/>
      <c r="Z352" s="312"/>
      <c r="AA352" s="313"/>
    </row>
    <row r="353" spans="1:27" s="314" customFormat="1" ht="18.75" customHeight="1">
      <c r="A353" s="724">
        <f t="shared" si="25"/>
        <v>0</v>
      </c>
      <c r="B353" s="725">
        <f t="shared" si="23"/>
        <v>0</v>
      </c>
      <c r="C353" s="726">
        <f>IF(($P$9-SUM($C$9:C352))&gt;0,$AA$9,0)</f>
        <v>0</v>
      </c>
      <c r="D353" s="727">
        <f>IF(($P$10-SUM($D$9:D352))&gt;0,$AA$10,0)</f>
        <v>0</v>
      </c>
      <c r="E353" s="728">
        <f>ROUND(((P$9-SUM(C$9:C352))*G$2/100)/12,0)+ROUND(((P$10-SUM(D$9:D352))*(G$2-P$15)/100)/12,0)</f>
        <v>0</v>
      </c>
      <c r="F353" s="729">
        <f t="shared" si="22"/>
        <v>0</v>
      </c>
      <c r="G353" s="2331"/>
      <c r="H353" s="2332"/>
      <c r="I353" s="730"/>
      <c r="J353" s="730"/>
      <c r="K353" s="730"/>
      <c r="L353" s="730"/>
      <c r="M353" s="731">
        <f t="shared" si="24"/>
        <v>0</v>
      </c>
      <c r="N353" s="321"/>
      <c r="X353" s="312"/>
      <c r="Y353" s="312"/>
      <c r="Z353" s="312"/>
      <c r="AA353" s="313"/>
    </row>
    <row r="354" spans="1:27" s="314" customFormat="1" ht="18.75" customHeight="1">
      <c r="A354" s="724">
        <f t="shared" si="25"/>
        <v>0</v>
      </c>
      <c r="B354" s="725">
        <f t="shared" si="23"/>
        <v>0</v>
      </c>
      <c r="C354" s="726">
        <f>IF(($P$9-SUM($C$9:C353))&gt;0,$AA$9,0)</f>
        <v>0</v>
      </c>
      <c r="D354" s="727">
        <f>IF(($P$10-SUM($D$9:D353))&gt;0,$AA$10,0)</f>
        <v>0</v>
      </c>
      <c r="E354" s="728">
        <f>ROUND(((P$9-SUM(C$9:C353))*G$2/100)/12,0)+ROUND(((P$10-SUM(D$9:D353))*(G$2-P$15)/100)/12,0)</f>
        <v>0</v>
      </c>
      <c r="F354" s="729">
        <f t="shared" si="22"/>
        <v>0</v>
      </c>
      <c r="G354" s="737" t="s">
        <v>253</v>
      </c>
      <c r="H354" s="763">
        <f>IF(P$13&gt;1,"未定",SUM(F345:F356))</f>
        <v>0</v>
      </c>
      <c r="I354" s="730"/>
      <c r="J354" s="730"/>
      <c r="K354" s="730"/>
      <c r="L354" s="730"/>
      <c r="M354" s="731">
        <f t="shared" si="24"/>
        <v>0</v>
      </c>
      <c r="N354" s="321"/>
      <c r="X354" s="312"/>
      <c r="Y354" s="312"/>
      <c r="Z354" s="312"/>
      <c r="AA354" s="313"/>
    </row>
    <row r="355" spans="1:27" s="314" customFormat="1" ht="18.75" customHeight="1">
      <c r="A355" s="724">
        <f t="shared" si="25"/>
        <v>0</v>
      </c>
      <c r="B355" s="725">
        <f t="shared" si="23"/>
        <v>0</v>
      </c>
      <c r="C355" s="726">
        <f>IF(($P$9-SUM($C$9:C354))&gt;0,$AA$9,0)</f>
        <v>0</v>
      </c>
      <c r="D355" s="727">
        <f>IF(($P$10-SUM($D$9:D354))&gt;0,$AA$10,0)</f>
        <v>0</v>
      </c>
      <c r="E355" s="728">
        <f>ROUND(((P$9-SUM(C$9:C354))*G$2/100)/12,0)+ROUND(((P$10-SUM(D$9:D354))*(G$2-P$15)/100)/12,0)</f>
        <v>0</v>
      </c>
      <c r="F355" s="729">
        <f t="shared" si="22"/>
        <v>0</v>
      </c>
      <c r="G355" s="739" t="s">
        <v>274</v>
      </c>
      <c r="H355" s="740">
        <f>SUM(B345:B356)</f>
        <v>0</v>
      </c>
      <c r="I355" s="730"/>
      <c r="J355" s="730"/>
      <c r="K355" s="730"/>
      <c r="L355" s="730"/>
      <c r="M355" s="731">
        <f t="shared" si="24"/>
        <v>0</v>
      </c>
      <c r="N355" s="321"/>
      <c r="X355" s="312"/>
      <c r="Y355" s="312"/>
      <c r="Z355" s="312"/>
      <c r="AA355" s="313"/>
    </row>
    <row r="356" spans="1:27" s="314" customFormat="1" ht="18.75" customHeight="1">
      <c r="A356" s="742">
        <f t="shared" si="25"/>
        <v>0</v>
      </c>
      <c r="B356" s="743">
        <f t="shared" si="23"/>
        <v>0</v>
      </c>
      <c r="C356" s="744">
        <f>IF(($P$9-SUM($C$9:C355))&gt;0,$AA$9,0)</f>
        <v>0</v>
      </c>
      <c r="D356" s="745">
        <f>IF(($P$10-SUM($D$9:D355))&gt;0,$AA$10,0)</f>
        <v>0</v>
      </c>
      <c r="E356" s="746">
        <f>ROUND(((P$9-SUM(C$9:C355))*G$2/100)/12,0)+ROUND(((P$10-SUM(D$9:D355))*(G$2-P$15)/100)/12,0)</f>
        <v>0</v>
      </c>
      <c r="F356" s="747">
        <f t="shared" si="22"/>
        <v>0</v>
      </c>
      <c r="G356" s="748" t="s">
        <v>276</v>
      </c>
      <c r="H356" s="749">
        <f>IF(P$13&gt;1,"未定",SUM(E345:E356))</f>
        <v>0</v>
      </c>
      <c r="I356" s="750"/>
      <c r="J356" s="750"/>
      <c r="K356" s="750"/>
      <c r="L356" s="750"/>
      <c r="M356" s="751">
        <f t="shared" si="24"/>
        <v>0</v>
      </c>
      <c r="N356" s="321"/>
      <c r="X356" s="312"/>
      <c r="Y356" s="312"/>
      <c r="Z356" s="312"/>
      <c r="AA356" s="313"/>
    </row>
    <row r="357" spans="1:27" s="314" customFormat="1" ht="18.75" customHeight="1">
      <c r="A357" s="712">
        <f t="shared" si="25"/>
        <v>0</v>
      </c>
      <c r="B357" s="713">
        <f t="shared" si="23"/>
        <v>0</v>
      </c>
      <c r="C357" s="714">
        <f>IF(($P$9-SUM($C$9:C356))&gt;0,$AA$9,0)</f>
        <v>0</v>
      </c>
      <c r="D357" s="715">
        <f>IF(($P$10-SUM($D$9:D356))&gt;0,$AA$10,0)</f>
        <v>0</v>
      </c>
      <c r="E357" s="755">
        <f>ROUND(((P$9-SUM(C$9:C356))*G$2/100)/12,0)+ROUND(((P$10-SUM(D$9:D356))*(G$2-P$15)/100)/12,0)</f>
        <v>0</v>
      </c>
      <c r="F357" s="717">
        <f t="shared" si="22"/>
        <v>0</v>
      </c>
      <c r="G357" s="2329" t="s">
        <v>312</v>
      </c>
      <c r="H357" s="2330"/>
      <c r="I357" s="718"/>
      <c r="J357" s="718"/>
      <c r="K357" s="718"/>
      <c r="L357" s="718"/>
      <c r="M357" s="720">
        <f t="shared" si="24"/>
        <v>0</v>
      </c>
      <c r="N357" s="321"/>
      <c r="X357" s="312"/>
      <c r="Y357" s="312"/>
      <c r="Z357" s="312"/>
      <c r="AA357" s="313"/>
    </row>
    <row r="358" spans="1:27" s="314" customFormat="1" ht="18.75" customHeight="1">
      <c r="A358" s="724">
        <f t="shared" si="25"/>
        <v>0</v>
      </c>
      <c r="B358" s="725">
        <f t="shared" si="23"/>
        <v>0</v>
      </c>
      <c r="C358" s="726">
        <f>IF(($P$9-SUM($C$9:C357))&gt;0,$AA$9,0)</f>
        <v>0</v>
      </c>
      <c r="D358" s="727">
        <f>IF(($P$10-SUM($D$9:D357))&gt;0,$AA$10,0)</f>
        <v>0</v>
      </c>
      <c r="E358" s="728">
        <f>ROUND(((P$9-SUM(C$9:C357))*G$2/100)/12,0)+ROUND(((P$10-SUM(D$9:D357))*(G$2-P$15)/100)/12,0)</f>
        <v>0</v>
      </c>
      <c r="F358" s="729">
        <f t="shared" si="22"/>
        <v>0</v>
      </c>
      <c r="G358" s="2331"/>
      <c r="H358" s="2332"/>
      <c r="I358" s="730"/>
      <c r="J358" s="730"/>
      <c r="K358" s="730"/>
      <c r="L358" s="730"/>
      <c r="M358" s="731">
        <f t="shared" si="24"/>
        <v>0</v>
      </c>
      <c r="N358" s="321"/>
      <c r="X358" s="312"/>
      <c r="Y358" s="312"/>
      <c r="Z358" s="312"/>
      <c r="AA358" s="313"/>
    </row>
    <row r="359" spans="1:27" s="314" customFormat="1" ht="18.75" customHeight="1">
      <c r="A359" s="724">
        <f t="shared" si="25"/>
        <v>0</v>
      </c>
      <c r="B359" s="725">
        <f t="shared" si="23"/>
        <v>0</v>
      </c>
      <c r="C359" s="726">
        <f>IF(($P$9-SUM($C$9:C358))&gt;0,$AA$9,0)</f>
        <v>0</v>
      </c>
      <c r="D359" s="727">
        <f>IF(($P$10-SUM($D$9:D358))&gt;0,$AA$10,0)</f>
        <v>0</v>
      </c>
      <c r="E359" s="728">
        <f>ROUND(((P$9-SUM(C$9:C358))*G$2/100)/12,0)+ROUND(((P$10-SUM(D$9:D358))*(G$2-P$15)/100)/12,0)</f>
        <v>0</v>
      </c>
      <c r="F359" s="729">
        <f t="shared" si="22"/>
        <v>0</v>
      </c>
      <c r="G359" s="2331"/>
      <c r="H359" s="2332"/>
      <c r="I359" s="730"/>
      <c r="J359" s="730"/>
      <c r="K359" s="730"/>
      <c r="L359" s="730"/>
      <c r="M359" s="731">
        <f t="shared" si="24"/>
        <v>0</v>
      </c>
      <c r="N359" s="321"/>
      <c r="X359" s="312"/>
      <c r="Y359" s="312"/>
      <c r="Z359" s="312"/>
      <c r="AA359" s="313"/>
    </row>
    <row r="360" spans="1:27" s="314" customFormat="1" ht="18.75" customHeight="1">
      <c r="A360" s="724">
        <f t="shared" si="25"/>
        <v>0</v>
      </c>
      <c r="B360" s="725">
        <f t="shared" si="23"/>
        <v>0</v>
      </c>
      <c r="C360" s="726">
        <f>IF(($P$9-SUM($C$9:C359))&gt;0,$AA$9,0)</f>
        <v>0</v>
      </c>
      <c r="D360" s="727">
        <f>IF(($P$10-SUM($D$9:D359))&gt;0,$AA$10,0)</f>
        <v>0</v>
      </c>
      <c r="E360" s="728">
        <f>ROUND(((P$9-SUM(C$9:C359))*G$2/100)/12,0)+ROUND(((P$10-SUM(D$9:D359))*(G$2-P$15)/100)/12,0)</f>
        <v>0</v>
      </c>
      <c r="F360" s="729">
        <f t="shared" si="22"/>
        <v>0</v>
      </c>
      <c r="G360" s="2331"/>
      <c r="H360" s="2332"/>
      <c r="I360" s="730"/>
      <c r="J360" s="730"/>
      <c r="K360" s="730"/>
      <c r="L360" s="730"/>
      <c r="M360" s="731">
        <f t="shared" si="24"/>
        <v>0</v>
      </c>
      <c r="N360" s="321"/>
      <c r="X360" s="312"/>
      <c r="Y360" s="312"/>
      <c r="Z360" s="312"/>
      <c r="AA360" s="313"/>
    </row>
    <row r="361" spans="1:27" s="314" customFormat="1" ht="18.75" customHeight="1">
      <c r="A361" s="724">
        <f t="shared" si="25"/>
        <v>0</v>
      </c>
      <c r="B361" s="725">
        <f t="shared" si="23"/>
        <v>0</v>
      </c>
      <c r="C361" s="726">
        <f>IF(($P$9-SUM($C$9:C360))&gt;0,$AA$9,0)</f>
        <v>0</v>
      </c>
      <c r="D361" s="727">
        <f>IF(($P$10-SUM($D$9:D360))&gt;0,$AA$10,0)</f>
        <v>0</v>
      </c>
      <c r="E361" s="728">
        <f>ROUND(((P$9-SUM(C$9:C360))*G$2/100)/12,0)+ROUND(((P$10-SUM(D$9:D360))*(G$2-P$15)/100)/12,0)</f>
        <v>0</v>
      </c>
      <c r="F361" s="729">
        <f t="shared" si="22"/>
        <v>0</v>
      </c>
      <c r="G361" s="2331"/>
      <c r="H361" s="2332"/>
      <c r="I361" s="730"/>
      <c r="J361" s="730"/>
      <c r="K361" s="730"/>
      <c r="L361" s="730"/>
      <c r="M361" s="731">
        <f t="shared" si="24"/>
        <v>0</v>
      </c>
      <c r="N361" s="321"/>
      <c r="X361" s="312"/>
      <c r="Y361" s="312"/>
      <c r="Z361" s="312"/>
      <c r="AA361" s="313"/>
    </row>
    <row r="362" spans="1:27" s="314" customFormat="1" ht="18.75" customHeight="1">
      <c r="A362" s="724">
        <f t="shared" si="25"/>
        <v>0</v>
      </c>
      <c r="B362" s="725">
        <f t="shared" si="23"/>
        <v>0</v>
      </c>
      <c r="C362" s="726">
        <f>IF(($P$9-SUM($C$9:C361))&gt;0,$AA$9,0)</f>
        <v>0</v>
      </c>
      <c r="D362" s="727">
        <f>IF(($P$10-SUM($D$9:D361))&gt;0,$AA$10,0)</f>
        <v>0</v>
      </c>
      <c r="E362" s="728">
        <f>ROUND(((P$9-SUM(C$9:C361))*G$2/100)/12,0)+ROUND(((P$10-SUM(D$9:D361))*(G$2-P$15)/100)/12,0)</f>
        <v>0</v>
      </c>
      <c r="F362" s="729">
        <f t="shared" si="22"/>
        <v>0</v>
      </c>
      <c r="G362" s="2331"/>
      <c r="H362" s="2332"/>
      <c r="I362" s="730"/>
      <c r="J362" s="730"/>
      <c r="K362" s="730"/>
      <c r="L362" s="730"/>
      <c r="M362" s="731">
        <f t="shared" si="24"/>
        <v>0</v>
      </c>
      <c r="N362" s="321"/>
      <c r="X362" s="312"/>
      <c r="Y362" s="312"/>
      <c r="Z362" s="312"/>
      <c r="AA362" s="313"/>
    </row>
    <row r="363" spans="1:27" s="314" customFormat="1" ht="18.75" customHeight="1">
      <c r="A363" s="724">
        <f t="shared" si="25"/>
        <v>0</v>
      </c>
      <c r="B363" s="725">
        <f t="shared" si="23"/>
        <v>0</v>
      </c>
      <c r="C363" s="726">
        <f>IF(($P$9-SUM($C$9:C362))&gt;0,$AA$9,0)</f>
        <v>0</v>
      </c>
      <c r="D363" s="727">
        <f>IF(($P$10-SUM($D$9:D362))&gt;0,$AA$10,0)</f>
        <v>0</v>
      </c>
      <c r="E363" s="728">
        <f>ROUND(((P$9-SUM(C$9:C362))*G$2/100)/12,0)+ROUND(((P$10-SUM(D$9:D362))*(G$2-P$15)/100)/12,0)</f>
        <v>0</v>
      </c>
      <c r="F363" s="729">
        <f t="shared" si="22"/>
        <v>0</v>
      </c>
      <c r="G363" s="2331"/>
      <c r="H363" s="2332"/>
      <c r="I363" s="730"/>
      <c r="J363" s="730"/>
      <c r="K363" s="730"/>
      <c r="L363" s="730"/>
      <c r="M363" s="731">
        <f t="shared" si="24"/>
        <v>0</v>
      </c>
      <c r="N363" s="321"/>
      <c r="X363" s="312"/>
      <c r="Y363" s="312"/>
      <c r="Z363" s="312"/>
      <c r="AA363" s="313"/>
    </row>
    <row r="364" spans="1:27" s="314" customFormat="1" ht="18.75" customHeight="1">
      <c r="A364" s="724">
        <f t="shared" si="25"/>
        <v>0</v>
      </c>
      <c r="B364" s="725">
        <f t="shared" si="23"/>
        <v>0</v>
      </c>
      <c r="C364" s="726">
        <f>IF(($P$9-SUM($C$9:C363))&gt;0,$AA$9,0)</f>
        <v>0</v>
      </c>
      <c r="D364" s="727">
        <f>IF(($P$10-SUM($D$9:D363))&gt;0,$AA$10,0)</f>
        <v>0</v>
      </c>
      <c r="E364" s="728">
        <f>ROUND(((P$9-SUM(C$9:C363))*G$2/100)/12,0)+ROUND(((P$10-SUM(D$9:D363))*(G$2-P$15)/100)/12,0)</f>
        <v>0</v>
      </c>
      <c r="F364" s="729">
        <f t="shared" si="22"/>
        <v>0</v>
      </c>
      <c r="G364" s="2331"/>
      <c r="H364" s="2332"/>
      <c r="I364" s="730"/>
      <c r="J364" s="730"/>
      <c r="K364" s="730"/>
      <c r="L364" s="730"/>
      <c r="M364" s="731">
        <f t="shared" si="24"/>
        <v>0</v>
      </c>
      <c r="N364" s="321"/>
      <c r="X364" s="312"/>
      <c r="Y364" s="312"/>
      <c r="Z364" s="312"/>
      <c r="AA364" s="313"/>
    </row>
    <row r="365" spans="1:27" s="314" customFormat="1" ht="18.75" customHeight="1">
      <c r="A365" s="724">
        <f t="shared" si="25"/>
        <v>0</v>
      </c>
      <c r="B365" s="725">
        <f t="shared" si="23"/>
        <v>0</v>
      </c>
      <c r="C365" s="726">
        <f>IF(($P$9-SUM($C$9:C364))&gt;0,$AA$9,0)</f>
        <v>0</v>
      </c>
      <c r="D365" s="727">
        <f>IF(($P$10-SUM($D$9:D364))&gt;0,$AA$10,0)</f>
        <v>0</v>
      </c>
      <c r="E365" s="728">
        <f>ROUND(((P$9-SUM(C$9:C364))*G$2/100)/12,0)+ROUND(((P$10-SUM(D$9:D364))*(G$2-P$15)/100)/12,0)</f>
        <v>0</v>
      </c>
      <c r="F365" s="729">
        <f t="shared" si="22"/>
        <v>0</v>
      </c>
      <c r="G365" s="2331"/>
      <c r="H365" s="2332"/>
      <c r="I365" s="730"/>
      <c r="J365" s="730"/>
      <c r="K365" s="730"/>
      <c r="L365" s="730"/>
      <c r="M365" s="731">
        <f t="shared" si="24"/>
        <v>0</v>
      </c>
      <c r="N365" s="321"/>
      <c r="X365" s="312"/>
      <c r="Y365" s="312"/>
      <c r="Z365" s="312"/>
      <c r="AA365" s="313"/>
    </row>
    <row r="366" spans="1:27" s="314" customFormat="1" ht="18.75" customHeight="1">
      <c r="A366" s="724">
        <f t="shared" si="25"/>
        <v>0</v>
      </c>
      <c r="B366" s="725">
        <f t="shared" si="23"/>
        <v>0</v>
      </c>
      <c r="C366" s="726">
        <f>IF(($P$9-SUM($C$9:C365))&gt;0,$AA$9,0)</f>
        <v>0</v>
      </c>
      <c r="D366" s="727">
        <f>IF(($P$10-SUM($D$9:D365))&gt;0,$AA$10,0)</f>
        <v>0</v>
      </c>
      <c r="E366" s="728">
        <f>ROUND(((P$9-SUM(C$9:C365))*G$2/100)/12,0)+ROUND(((P$10-SUM(D$9:D365))*(G$2-P$15)/100)/12,0)</f>
        <v>0</v>
      </c>
      <c r="F366" s="729">
        <f t="shared" si="22"/>
        <v>0</v>
      </c>
      <c r="G366" s="737" t="s">
        <v>253</v>
      </c>
      <c r="H366" s="763">
        <f>IF(P$13&gt;1,"未定",SUM(F357:F368))</f>
        <v>0</v>
      </c>
      <c r="I366" s="730"/>
      <c r="J366" s="730"/>
      <c r="K366" s="730"/>
      <c r="L366" s="730"/>
      <c r="M366" s="731">
        <f t="shared" si="24"/>
        <v>0</v>
      </c>
      <c r="N366" s="321"/>
      <c r="X366" s="312"/>
      <c r="Y366" s="312"/>
      <c r="Z366" s="312"/>
      <c r="AA366" s="313"/>
    </row>
    <row r="367" spans="1:27" s="314" customFormat="1" ht="18.75" customHeight="1">
      <c r="A367" s="724">
        <f t="shared" si="25"/>
        <v>0</v>
      </c>
      <c r="B367" s="725">
        <f t="shared" si="23"/>
        <v>0</v>
      </c>
      <c r="C367" s="726">
        <f>IF(($P$9-SUM($C$9:C366))&gt;0,$AA$9,0)</f>
        <v>0</v>
      </c>
      <c r="D367" s="727">
        <f>IF(($P$10-SUM($D$9:D366))&gt;0,$AA$10,0)</f>
        <v>0</v>
      </c>
      <c r="E367" s="728">
        <f>ROUND(((P$9-SUM(C$9:C366))*G$2/100)/12,0)+ROUND(((P$10-SUM(D$9:D366))*(G$2-P$15)/100)/12,0)</f>
        <v>0</v>
      </c>
      <c r="F367" s="729">
        <f t="shared" si="22"/>
        <v>0</v>
      </c>
      <c r="G367" s="739" t="s">
        <v>274</v>
      </c>
      <c r="H367" s="740">
        <f>SUM(B357:B368)</f>
        <v>0</v>
      </c>
      <c r="I367" s="730"/>
      <c r="J367" s="730"/>
      <c r="K367" s="730"/>
      <c r="L367" s="730"/>
      <c r="M367" s="731">
        <f t="shared" si="24"/>
        <v>0</v>
      </c>
      <c r="N367" s="321"/>
      <c r="X367" s="312"/>
      <c r="Y367" s="312"/>
      <c r="Z367" s="312"/>
      <c r="AA367" s="313"/>
    </row>
    <row r="368" spans="1:27" s="314" customFormat="1" ht="18.75" customHeight="1">
      <c r="A368" s="742">
        <f t="shared" si="25"/>
        <v>0</v>
      </c>
      <c r="B368" s="743">
        <f t="shared" si="23"/>
        <v>0</v>
      </c>
      <c r="C368" s="744">
        <f>IF(($P$9-SUM($C$9:C367))&gt;0,$AA$9,0)</f>
        <v>0</v>
      </c>
      <c r="D368" s="745">
        <f>IF(($P$10-SUM($D$9:D367))&gt;0,$AA$10,0)</f>
        <v>0</v>
      </c>
      <c r="E368" s="746">
        <f>ROUND(((P$9-SUM(C$9:C367))*G$2/100)/12,0)+ROUND(((P$10-SUM(D$9:D367))*(G$2-P$15)/100)/12,0)</f>
        <v>0</v>
      </c>
      <c r="F368" s="747">
        <f t="shared" si="22"/>
        <v>0</v>
      </c>
      <c r="G368" s="748" t="s">
        <v>276</v>
      </c>
      <c r="H368" s="749">
        <f>IF(P$13&gt;1,"未定",SUM(E357:E368))</f>
        <v>0</v>
      </c>
      <c r="I368" s="750"/>
      <c r="J368" s="750"/>
      <c r="K368" s="750"/>
      <c r="L368" s="750"/>
      <c r="M368" s="751">
        <f t="shared" si="24"/>
        <v>0</v>
      </c>
      <c r="N368" s="321"/>
      <c r="X368" s="312"/>
      <c r="Y368" s="312"/>
      <c r="Z368" s="312"/>
      <c r="AA368" s="313"/>
    </row>
    <row r="369" spans="1:27" s="314" customFormat="1" ht="18.75" customHeight="1">
      <c r="A369" s="1085" t="s">
        <v>240</v>
      </c>
      <c r="B369" s="332">
        <f>SUM(B9:B368)</f>
        <v>0</v>
      </c>
      <c r="C369" s="333">
        <f>SUM(C9:C368)</f>
        <v>0</v>
      </c>
      <c r="D369" s="334">
        <f>SUM(D9:D368)</f>
        <v>0</v>
      </c>
      <c r="E369" s="335">
        <f>IF(P$13&gt;1,"未定",SUM(E9:E368))</f>
        <v>0</v>
      </c>
      <c r="F369" s="337">
        <f>IF(P13&gt;1,"未定",SUM(F9:F368))</f>
        <v>0</v>
      </c>
      <c r="G369" s="2344">
        <f>IF(P13&gt;1,"未定",SUM(H18,H30,H42,H54,H66,H78,H90,H102,H114,H126,H138,H150,H162,H174,H186,H198,H210,H222,H234,H246,H258,H270,H282,H294,H366,H306,H318,H330,H342,H354,))</f>
        <v>0</v>
      </c>
      <c r="H369" s="2345"/>
      <c r="I369" s="336">
        <f>SUM(I9:I368)</f>
        <v>0</v>
      </c>
      <c r="J369" s="337">
        <f>SUM(J9:J368)</f>
        <v>0</v>
      </c>
      <c r="K369" s="337">
        <f>SUM(K9:K368)</f>
        <v>0</v>
      </c>
      <c r="L369" s="337">
        <f>SUM(L9:L368)</f>
        <v>0</v>
      </c>
      <c r="M369" s="337">
        <f>SUM(M9:M368)</f>
        <v>0</v>
      </c>
      <c r="N369" s="321"/>
      <c r="X369" s="312"/>
      <c r="Y369" s="312"/>
      <c r="Z369" s="312"/>
      <c r="AA369" s="313"/>
    </row>
    <row r="370" spans="1:27" s="314" customFormat="1" ht="22.5" customHeight="1">
      <c r="A370" s="2294" t="s">
        <v>241</v>
      </c>
      <c r="B370" s="2346"/>
      <c r="C370" s="2347"/>
      <c r="D370" s="2348"/>
      <c r="E370" s="2289" t="s">
        <v>242</v>
      </c>
      <c r="F370" s="2352"/>
      <c r="G370" s="2344">
        <f>B369</f>
        <v>0</v>
      </c>
      <c r="H370" s="2345"/>
      <c r="I370" s="764"/>
      <c r="J370" s="764"/>
      <c r="K370" s="764"/>
      <c r="L370" s="764"/>
      <c r="M370" s="335">
        <f>SUM(I370:L370)</f>
        <v>0</v>
      </c>
      <c r="N370" s="321"/>
      <c r="X370" s="312"/>
      <c r="Y370" s="312"/>
      <c r="Z370" s="312"/>
      <c r="AA370" s="313"/>
    </row>
    <row r="371" spans="1:27" s="314" customFormat="1" ht="22.5" customHeight="1">
      <c r="A371" s="2296"/>
      <c r="B371" s="2349"/>
      <c r="C371" s="2350"/>
      <c r="D371" s="2351"/>
      <c r="E371" s="2289" t="s">
        <v>243</v>
      </c>
      <c r="F371" s="2352"/>
      <c r="G371" s="2344">
        <f>E369</f>
        <v>0</v>
      </c>
      <c r="H371" s="2345"/>
      <c r="I371" s="764"/>
      <c r="J371" s="764"/>
      <c r="K371" s="764"/>
      <c r="L371" s="764"/>
      <c r="M371" s="338">
        <f>SUM(I371:L371)</f>
        <v>0</v>
      </c>
      <c r="N371" s="339"/>
      <c r="X371" s="312"/>
      <c r="Y371" s="312"/>
      <c r="Z371" s="312"/>
      <c r="AA371" s="313"/>
    </row>
    <row r="372" spans="1:27" ht="5.25" customHeight="1">
      <c r="O372" s="314"/>
      <c r="P372" s="314"/>
      <c r="Q372" s="314"/>
      <c r="R372" s="314"/>
      <c r="S372" s="314"/>
      <c r="T372" s="314"/>
      <c r="U372" s="314"/>
      <c r="V372" s="314"/>
    </row>
    <row r="373" spans="1:27">
      <c r="A373" s="308" t="s">
        <v>920</v>
      </c>
      <c r="O373" s="314"/>
      <c r="P373" s="314"/>
      <c r="Q373" s="314"/>
      <c r="R373" s="314"/>
      <c r="S373" s="314"/>
      <c r="T373" s="314"/>
      <c r="U373" s="314"/>
      <c r="V373" s="314"/>
    </row>
    <row r="374" spans="1:27">
      <c r="A374" s="308" t="s">
        <v>921</v>
      </c>
      <c r="O374" s="314"/>
      <c r="P374" s="314"/>
      <c r="Q374" s="314"/>
      <c r="R374" s="314"/>
      <c r="S374" s="314"/>
      <c r="T374" s="314"/>
      <c r="U374" s="314"/>
      <c r="V374" s="314"/>
    </row>
    <row r="375" spans="1:27">
      <c r="A375" s="308" t="s">
        <v>922</v>
      </c>
      <c r="O375" s="314"/>
      <c r="P375" s="314"/>
      <c r="Q375" s="314"/>
      <c r="R375" s="314"/>
      <c r="S375" s="314"/>
      <c r="T375" s="314"/>
      <c r="U375" s="314"/>
      <c r="V375" s="314"/>
    </row>
    <row r="376" spans="1:27">
      <c r="A376" s="308" t="s">
        <v>923</v>
      </c>
      <c r="O376" s="314"/>
      <c r="P376" s="314"/>
      <c r="Q376" s="314"/>
      <c r="R376" s="314"/>
      <c r="S376" s="314"/>
      <c r="T376" s="314"/>
      <c r="U376" s="314"/>
      <c r="V376" s="314"/>
    </row>
    <row r="377" spans="1:27">
      <c r="A377" s="308" t="s">
        <v>924</v>
      </c>
      <c r="O377" s="314"/>
      <c r="P377" s="314"/>
      <c r="Q377" s="314"/>
      <c r="R377" s="314"/>
      <c r="S377" s="314"/>
      <c r="T377" s="314"/>
      <c r="U377" s="314"/>
      <c r="V377" s="314"/>
    </row>
    <row r="378" spans="1:27">
      <c r="O378" s="314"/>
      <c r="P378" s="314"/>
      <c r="Q378" s="314"/>
      <c r="R378" s="314"/>
      <c r="S378" s="314"/>
      <c r="T378" s="314"/>
      <c r="U378" s="314"/>
      <c r="V378" s="314"/>
    </row>
    <row r="379" spans="1:27">
      <c r="O379" s="314"/>
      <c r="P379" s="314"/>
      <c r="Q379" s="314"/>
      <c r="R379" s="314"/>
      <c r="S379" s="314"/>
      <c r="T379" s="314"/>
      <c r="U379" s="314"/>
      <c r="V379" s="314"/>
    </row>
    <row r="380" spans="1:27">
      <c r="O380" s="765"/>
      <c r="P380" s="314"/>
      <c r="Q380" s="314"/>
      <c r="R380" s="314"/>
      <c r="S380" s="314"/>
    </row>
    <row r="381" spans="1:27">
      <c r="O381" s="314"/>
      <c r="P381" s="314"/>
      <c r="Q381" s="314"/>
      <c r="S381" s="314"/>
    </row>
    <row r="382" spans="1:27">
      <c r="O382" s="314"/>
      <c r="P382" s="314"/>
      <c r="Q382" s="314"/>
    </row>
    <row r="383" spans="1:27">
      <c r="O383" s="314"/>
      <c r="P383" s="314"/>
      <c r="Q383" s="314"/>
    </row>
    <row r="384" spans="1:27">
      <c r="O384" s="314"/>
      <c r="P384" s="314"/>
      <c r="Q384" s="314"/>
    </row>
  </sheetData>
  <mergeCells count="66">
    <mergeCell ref="A370:D371"/>
    <mergeCell ref="E370:F370"/>
    <mergeCell ref="G370:H370"/>
    <mergeCell ref="E371:F371"/>
    <mergeCell ref="G371:H371"/>
    <mergeCell ref="G369:H369"/>
    <mergeCell ref="G237:H245"/>
    <mergeCell ref="G249:H257"/>
    <mergeCell ref="G261:H269"/>
    <mergeCell ref="G273:H281"/>
    <mergeCell ref="G285:H293"/>
    <mergeCell ref="G297:H305"/>
    <mergeCell ref="G309:H317"/>
    <mergeCell ref="G321:H329"/>
    <mergeCell ref="G333:H341"/>
    <mergeCell ref="G345:H353"/>
    <mergeCell ref="G357:H365"/>
    <mergeCell ref="G225:H233"/>
    <mergeCell ref="G93:H101"/>
    <mergeCell ref="G105:H113"/>
    <mergeCell ref="G117:H125"/>
    <mergeCell ref="G129:H137"/>
    <mergeCell ref="G141:H149"/>
    <mergeCell ref="G153:H161"/>
    <mergeCell ref="G165:H173"/>
    <mergeCell ref="G177:H185"/>
    <mergeCell ref="G189:H197"/>
    <mergeCell ref="G201:H209"/>
    <mergeCell ref="G213:H221"/>
    <mergeCell ref="G81:H89"/>
    <mergeCell ref="G9:H17"/>
    <mergeCell ref="P9:Q9"/>
    <mergeCell ref="P10:Q10"/>
    <mergeCell ref="P11:Q11"/>
    <mergeCell ref="P12:Q12"/>
    <mergeCell ref="P13:Q13"/>
    <mergeCell ref="P14:Q14"/>
    <mergeCell ref="P15:Q15"/>
    <mergeCell ref="O16:R18"/>
    <mergeCell ref="G21:H29"/>
    <mergeCell ref="G33:H41"/>
    <mergeCell ref="G45:H53"/>
    <mergeCell ref="G57:H65"/>
    <mergeCell ref="G69:H77"/>
    <mergeCell ref="P5:Q5"/>
    <mergeCell ref="B6:B8"/>
    <mergeCell ref="E6:E8"/>
    <mergeCell ref="O6:O7"/>
    <mergeCell ref="P6:Q7"/>
    <mergeCell ref="P8:Q8"/>
    <mergeCell ref="G5:H8"/>
    <mergeCell ref="I5:I8"/>
    <mergeCell ref="J5:J8"/>
    <mergeCell ref="K5:K8"/>
    <mergeCell ref="L5:L8"/>
    <mergeCell ref="M5:M8"/>
    <mergeCell ref="L1:M1"/>
    <mergeCell ref="A2:B2"/>
    <mergeCell ref="C2:D2"/>
    <mergeCell ref="G2:H2"/>
    <mergeCell ref="O2:W2"/>
    <mergeCell ref="A4:A8"/>
    <mergeCell ref="B4:H4"/>
    <mergeCell ref="I4:M4"/>
    <mergeCell ref="B5:D5"/>
    <mergeCell ref="F5:F8"/>
  </mergeCells>
  <phoneticPr fontId="2"/>
  <dataValidations count="6">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Q13">
      <formula1>$Y$13:$Z$13</formula1>
    </dataValidation>
    <dataValidation allowBlank="1" showInputMessage="1" showErrorMessage="1" promptTitle="入力上の注意" prompt="据置期間の上限は、施設種類及び償還期間により異なりますのでご注意ください。" sqref="P12:Q12"/>
    <dataValidation type="whole" allowBlank="1" showInputMessage="1" showErrorMessage="1" promptTitle="入力上の注意" prompt="償還期間の上限は、施設種類、建物構造及び借入申込額により異なりますのでご注意ください。" sqref="P11:Q11">
      <formula1>3</formula1>
      <formula2>30</formula2>
    </dataValidation>
    <dataValidation type="list" allowBlank="1" showInputMessage="1" showErrorMessage="1" sqref="P5:Q5">
      <formula1>$Y$5:$Z$5</formula1>
    </dataValidation>
    <dataValidation allowBlank="1" showInputMessage="1" showErrorMessage="1" promptTitle="特養ﾕﾆｯﾄの有無" prompt="今次計画において、特養ﾕﾆｯﾄの整備を行なう場合は、「1」を入力してください。" sqref="P6:Q7"/>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s>
  <pageMargins left="0.59055118110236227" right="0.19685039370078741" top="0.6692913385826772" bottom="0.39370078740157483" header="0.39370078740157483" footer="0.31496062992125984"/>
  <pageSetup paperSize="9" scale="51" fitToHeight="0" orientation="portrait" blackAndWhite="1" r:id="rId1"/>
  <headerFooter alignWithMargins="0">
    <oddFooter xml:space="preserve">&amp;C&amp;"ＭＳ ゴシック,標準"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view="pageBreakPreview" topLeftCell="B1" zoomScaleNormal="100" zoomScaleSheetLayoutView="100" workbookViewId="0">
      <selection activeCell="C2" sqref="C2"/>
    </sheetView>
  </sheetViews>
  <sheetFormatPr defaultRowHeight="13.5"/>
  <cols>
    <col min="1" max="1" width="0.875" style="15" hidden="1" customWidth="1"/>
    <col min="2" max="2" width="3.25" style="15" customWidth="1"/>
    <col min="3" max="3" width="10.75" style="15" customWidth="1"/>
    <col min="4" max="5" width="12.5" style="15" customWidth="1"/>
    <col min="6" max="6" width="12.5" style="15" hidden="1" customWidth="1"/>
    <col min="7" max="9" width="12.5" style="15" customWidth="1"/>
    <col min="10" max="15" width="12.75" style="15" customWidth="1"/>
    <col min="16" max="16" width="0.875" style="15" customWidth="1"/>
    <col min="17" max="16384" width="9" style="15"/>
  </cols>
  <sheetData>
    <row r="1" spans="2:15" ht="21">
      <c r="C1" s="28" t="s">
        <v>139</v>
      </c>
    </row>
    <row r="3" spans="2:15" ht="20.25" customHeight="1">
      <c r="B3" s="2364" t="s">
        <v>484</v>
      </c>
      <c r="C3" s="2364"/>
      <c r="D3" s="2364"/>
      <c r="E3" s="2364"/>
      <c r="F3" s="2364"/>
      <c r="G3" s="2364"/>
      <c r="H3" s="2364"/>
      <c r="I3" s="2364"/>
      <c r="J3" s="2364"/>
      <c r="K3" s="2364"/>
      <c r="L3" s="2364"/>
      <c r="M3" s="2364"/>
      <c r="N3" s="2364"/>
      <c r="O3" s="2364"/>
    </row>
    <row r="4" spans="2:15" ht="20.25" customHeight="1">
      <c r="B4" s="173"/>
      <c r="C4" s="173"/>
      <c r="D4" s="173"/>
      <c r="E4" s="173"/>
      <c r="F4" s="173"/>
      <c r="G4" s="173"/>
      <c r="H4" s="173"/>
      <c r="I4" s="173"/>
      <c r="J4" s="173"/>
      <c r="K4" s="173"/>
      <c r="L4" s="173"/>
      <c r="M4" s="173"/>
      <c r="N4" s="173"/>
      <c r="O4" s="173"/>
    </row>
    <row r="5" spans="2:15" ht="20.25" customHeight="1">
      <c r="B5" s="173"/>
      <c r="C5" s="173"/>
      <c r="D5" s="173"/>
      <c r="E5" s="173"/>
      <c r="F5" s="173"/>
      <c r="G5" s="173"/>
      <c r="H5" s="173"/>
      <c r="I5" s="173"/>
      <c r="J5" s="173"/>
      <c r="K5" s="173"/>
      <c r="L5" s="173"/>
      <c r="M5" s="173"/>
      <c r="N5" s="173"/>
      <c r="O5" s="173"/>
    </row>
    <row r="7" spans="2:15" ht="15.95" customHeight="1" thickBot="1">
      <c r="B7" s="2365" t="s">
        <v>485</v>
      </c>
      <c r="C7" s="2366"/>
      <c r="D7" s="189"/>
      <c r="E7" s="175" t="s">
        <v>138</v>
      </c>
      <c r="F7" s="26"/>
      <c r="G7" s="174" t="s">
        <v>169</v>
      </c>
      <c r="H7" s="2383"/>
      <c r="I7" s="2384"/>
      <c r="J7" s="16" t="s">
        <v>153</v>
      </c>
      <c r="K7" s="2385"/>
      <c r="L7" s="2386"/>
      <c r="M7" s="2367" t="s">
        <v>638</v>
      </c>
      <c r="N7" s="2367"/>
      <c r="O7" s="2367"/>
    </row>
    <row r="8" spans="2:15" ht="15.95" customHeight="1" thickTop="1">
      <c r="B8" s="2355" t="s">
        <v>0</v>
      </c>
      <c r="C8" s="2355" t="s">
        <v>1</v>
      </c>
      <c r="D8" s="2358" t="s">
        <v>2</v>
      </c>
      <c r="E8" s="2371" t="s">
        <v>136</v>
      </c>
      <c r="F8" s="2371" t="s">
        <v>137</v>
      </c>
      <c r="G8" s="2368" t="s">
        <v>463</v>
      </c>
      <c r="H8" s="2377" t="s">
        <v>155</v>
      </c>
      <c r="I8" s="2387" t="s">
        <v>156</v>
      </c>
      <c r="J8" s="2381" t="s">
        <v>3</v>
      </c>
      <c r="K8" s="2381"/>
      <c r="L8" s="2381"/>
      <c r="M8" s="2381"/>
      <c r="N8" s="2381"/>
      <c r="O8" s="2382"/>
    </row>
    <row r="9" spans="2:15" ht="15.95" customHeight="1">
      <c r="B9" s="2356"/>
      <c r="C9" s="2356"/>
      <c r="D9" s="2359"/>
      <c r="E9" s="2372"/>
      <c r="F9" s="2372"/>
      <c r="G9" s="2369"/>
      <c r="H9" s="2378"/>
      <c r="I9" s="2388"/>
      <c r="J9" s="2374"/>
      <c r="K9" s="2390"/>
      <c r="L9" s="2380" t="s">
        <v>157</v>
      </c>
      <c r="M9" s="2381"/>
      <c r="N9" s="2381"/>
      <c r="O9" s="2382"/>
    </row>
    <row r="10" spans="2:15" ht="15.95" customHeight="1">
      <c r="B10" s="2356"/>
      <c r="C10" s="2356"/>
      <c r="D10" s="2359"/>
      <c r="E10" s="2372"/>
      <c r="F10" s="2372"/>
      <c r="G10" s="2369"/>
      <c r="H10" s="2378"/>
      <c r="I10" s="2388"/>
      <c r="J10" s="2375"/>
      <c r="K10" s="2391"/>
      <c r="L10" s="17" t="s">
        <v>4</v>
      </c>
      <c r="M10" s="176"/>
      <c r="N10" s="176"/>
      <c r="O10" s="176"/>
    </row>
    <row r="11" spans="2:15" ht="15.95" customHeight="1">
      <c r="B11" s="2356"/>
      <c r="C11" s="2356"/>
      <c r="D11" s="2359"/>
      <c r="E11" s="2372"/>
      <c r="F11" s="2372"/>
      <c r="G11" s="2369"/>
      <c r="H11" s="2378"/>
      <c r="I11" s="2388"/>
      <c r="J11" s="2375"/>
      <c r="K11" s="2391"/>
      <c r="L11" s="18" t="s">
        <v>5</v>
      </c>
      <c r="M11" s="177"/>
      <c r="N11" s="177"/>
      <c r="O11" s="177"/>
    </row>
    <row r="12" spans="2:15" ht="15.95" customHeight="1">
      <c r="B12" s="2356"/>
      <c r="C12" s="2356"/>
      <c r="D12" s="2359"/>
      <c r="E12" s="2372"/>
      <c r="F12" s="2372"/>
      <c r="G12" s="2369"/>
      <c r="H12" s="2378"/>
      <c r="I12" s="2388"/>
      <c r="J12" s="2375"/>
      <c r="K12" s="2391"/>
      <c r="L12" s="18" t="s">
        <v>224</v>
      </c>
      <c r="M12" s="177"/>
      <c r="N12" s="177"/>
      <c r="O12" s="177"/>
    </row>
    <row r="13" spans="2:15" ht="15.95" customHeight="1">
      <c r="B13" s="2356"/>
      <c r="C13" s="2356"/>
      <c r="D13" s="2359"/>
      <c r="E13" s="188" t="s">
        <v>158</v>
      </c>
      <c r="F13" s="2372"/>
      <c r="G13" s="2369"/>
      <c r="H13" s="2378"/>
      <c r="I13" s="2388"/>
      <c r="J13" s="2375"/>
      <c r="K13" s="2391"/>
      <c r="L13" s="18" t="s">
        <v>6</v>
      </c>
      <c r="M13" s="177"/>
      <c r="N13" s="177"/>
      <c r="O13" s="177"/>
    </row>
    <row r="14" spans="2:15" ht="15.95" customHeight="1">
      <c r="B14" s="2357"/>
      <c r="C14" s="2357"/>
      <c r="D14" s="2360"/>
      <c r="E14" s="178"/>
      <c r="F14" s="2373"/>
      <c r="G14" s="2370"/>
      <c r="H14" s="2379"/>
      <c r="I14" s="2389"/>
      <c r="J14" s="2376"/>
      <c r="K14" s="2392"/>
      <c r="L14" s="19" t="s">
        <v>7</v>
      </c>
      <c r="M14" s="179"/>
      <c r="N14" s="179"/>
      <c r="O14" s="179"/>
    </row>
    <row r="15" spans="2:15" ht="15.95" customHeight="1">
      <c r="B15" s="20">
        <v>1</v>
      </c>
      <c r="C15" s="180" t="s">
        <v>822</v>
      </c>
      <c r="D15" s="21">
        <f>IF(D35="","",0)</f>
        <v>0</v>
      </c>
      <c r="E15" s="21">
        <f>IF(D35="","",ROUND(D35*E14,0))</f>
        <v>0</v>
      </c>
      <c r="F15" s="27">
        <f>D35-D15</f>
        <v>0</v>
      </c>
      <c r="G15" s="22">
        <f t="shared" ref="G15:G34" si="0">IF($D$35="","",D15+E15)</f>
        <v>0</v>
      </c>
      <c r="H15" s="181" t="str">
        <f t="shared" ref="H15:H34" si="1">IF($D$35="","",IF(G15&lt;I15+1,"○","財源不足"))</f>
        <v>○</v>
      </c>
      <c r="I15" s="182">
        <f t="shared" ref="I15:I34" si="2">IF($D$35="","",SUM(J15:O15))</f>
        <v>0</v>
      </c>
      <c r="J15" s="183"/>
      <c r="K15" s="183"/>
      <c r="L15" s="2361"/>
      <c r="M15" s="183"/>
      <c r="N15" s="183"/>
      <c r="O15" s="183"/>
    </row>
    <row r="16" spans="2:15" ht="15.95" customHeight="1">
      <c r="B16" s="20">
        <v>2</v>
      </c>
      <c r="C16" s="180" t="s">
        <v>822</v>
      </c>
      <c r="D16" s="21">
        <f>IF(D35="","",D35-SUM(D17:D34))</f>
        <v>0</v>
      </c>
      <c r="E16" s="21">
        <f t="shared" ref="E16:E34" si="3">IF(D$35="","",ROUND(F15*$E$14,0))</f>
        <v>0</v>
      </c>
      <c r="F16" s="27">
        <f t="shared" ref="F16:F34" si="4">F15-D16</f>
        <v>0</v>
      </c>
      <c r="G16" s="22">
        <f t="shared" si="0"/>
        <v>0</v>
      </c>
      <c r="H16" s="181" t="str">
        <f t="shared" si="1"/>
        <v>○</v>
      </c>
      <c r="I16" s="182">
        <f t="shared" si="2"/>
        <v>0</v>
      </c>
      <c r="J16" s="183"/>
      <c r="K16" s="183"/>
      <c r="L16" s="2362"/>
      <c r="M16" s="183"/>
      <c r="N16" s="183"/>
      <c r="O16" s="183"/>
    </row>
    <row r="17" spans="2:15" ht="15.95" customHeight="1">
      <c r="B17" s="20">
        <v>3</v>
      </c>
      <c r="C17" s="180" t="s">
        <v>822</v>
      </c>
      <c r="D17" s="21">
        <f t="shared" ref="D17:D34" si="5">IF(D$35="","",ROUNDDOWN(D$35/19,-1))</f>
        <v>0</v>
      </c>
      <c r="E17" s="21">
        <f t="shared" si="3"/>
        <v>0</v>
      </c>
      <c r="F17" s="27">
        <f t="shared" si="4"/>
        <v>0</v>
      </c>
      <c r="G17" s="22">
        <f t="shared" si="0"/>
        <v>0</v>
      </c>
      <c r="H17" s="181" t="str">
        <f t="shared" si="1"/>
        <v>○</v>
      </c>
      <c r="I17" s="182">
        <f t="shared" si="2"/>
        <v>0</v>
      </c>
      <c r="J17" s="183"/>
      <c r="K17" s="183"/>
      <c r="L17" s="2362"/>
      <c r="M17" s="183"/>
      <c r="N17" s="183"/>
      <c r="O17" s="183"/>
    </row>
    <row r="18" spans="2:15" ht="15.95" customHeight="1">
      <c r="B18" s="20">
        <v>4</v>
      </c>
      <c r="C18" s="180" t="s">
        <v>822</v>
      </c>
      <c r="D18" s="21">
        <f t="shared" si="5"/>
        <v>0</v>
      </c>
      <c r="E18" s="21">
        <f t="shared" si="3"/>
        <v>0</v>
      </c>
      <c r="F18" s="27">
        <f t="shared" si="4"/>
        <v>0</v>
      </c>
      <c r="G18" s="22">
        <f t="shared" si="0"/>
        <v>0</v>
      </c>
      <c r="H18" s="181" t="str">
        <f t="shared" si="1"/>
        <v>○</v>
      </c>
      <c r="I18" s="182">
        <f t="shared" si="2"/>
        <v>0</v>
      </c>
      <c r="J18" s="183"/>
      <c r="K18" s="183"/>
      <c r="L18" s="2362"/>
      <c r="M18" s="183"/>
      <c r="N18" s="183"/>
      <c r="O18" s="183"/>
    </row>
    <row r="19" spans="2:15" ht="15.95" customHeight="1">
      <c r="B19" s="20">
        <v>5</v>
      </c>
      <c r="C19" s="180" t="s">
        <v>822</v>
      </c>
      <c r="D19" s="21">
        <f t="shared" si="5"/>
        <v>0</v>
      </c>
      <c r="E19" s="21">
        <f t="shared" si="3"/>
        <v>0</v>
      </c>
      <c r="F19" s="27">
        <f t="shared" si="4"/>
        <v>0</v>
      </c>
      <c r="G19" s="22">
        <f t="shared" si="0"/>
        <v>0</v>
      </c>
      <c r="H19" s="181" t="str">
        <f t="shared" si="1"/>
        <v>○</v>
      </c>
      <c r="I19" s="182">
        <f t="shared" si="2"/>
        <v>0</v>
      </c>
      <c r="J19" s="183"/>
      <c r="K19" s="183"/>
      <c r="L19" s="2362"/>
      <c r="M19" s="183"/>
      <c r="N19" s="183"/>
      <c r="O19" s="183"/>
    </row>
    <row r="20" spans="2:15" ht="15.95" customHeight="1">
      <c r="B20" s="20">
        <v>6</v>
      </c>
      <c r="C20" s="180" t="s">
        <v>822</v>
      </c>
      <c r="D20" s="21">
        <f t="shared" si="5"/>
        <v>0</v>
      </c>
      <c r="E20" s="21">
        <f t="shared" si="3"/>
        <v>0</v>
      </c>
      <c r="F20" s="27">
        <f t="shared" si="4"/>
        <v>0</v>
      </c>
      <c r="G20" s="22">
        <f t="shared" si="0"/>
        <v>0</v>
      </c>
      <c r="H20" s="181" t="str">
        <f t="shared" si="1"/>
        <v>○</v>
      </c>
      <c r="I20" s="182">
        <f t="shared" si="2"/>
        <v>0</v>
      </c>
      <c r="J20" s="183"/>
      <c r="K20" s="183"/>
      <c r="L20" s="2362"/>
      <c r="M20" s="183"/>
      <c r="N20" s="183"/>
      <c r="O20" s="183"/>
    </row>
    <row r="21" spans="2:15" ht="15.95" customHeight="1">
      <c r="B21" s="20">
        <v>7</v>
      </c>
      <c r="C21" s="180" t="s">
        <v>822</v>
      </c>
      <c r="D21" s="21">
        <f t="shared" si="5"/>
        <v>0</v>
      </c>
      <c r="E21" s="21">
        <f t="shared" si="3"/>
        <v>0</v>
      </c>
      <c r="F21" s="27">
        <f t="shared" si="4"/>
        <v>0</v>
      </c>
      <c r="G21" s="22">
        <f t="shared" si="0"/>
        <v>0</v>
      </c>
      <c r="H21" s="181" t="str">
        <f t="shared" si="1"/>
        <v>○</v>
      </c>
      <c r="I21" s="182">
        <f t="shared" si="2"/>
        <v>0</v>
      </c>
      <c r="J21" s="183"/>
      <c r="K21" s="183"/>
      <c r="L21" s="2362"/>
      <c r="M21" s="183"/>
      <c r="N21" s="183"/>
      <c r="O21" s="183"/>
    </row>
    <row r="22" spans="2:15" ht="15.95" customHeight="1">
      <c r="B22" s="20">
        <v>8</v>
      </c>
      <c r="C22" s="180" t="s">
        <v>822</v>
      </c>
      <c r="D22" s="21">
        <f t="shared" si="5"/>
        <v>0</v>
      </c>
      <c r="E22" s="21">
        <f t="shared" si="3"/>
        <v>0</v>
      </c>
      <c r="F22" s="27">
        <f t="shared" si="4"/>
        <v>0</v>
      </c>
      <c r="G22" s="22">
        <f t="shared" si="0"/>
        <v>0</v>
      </c>
      <c r="H22" s="181" t="str">
        <f t="shared" si="1"/>
        <v>○</v>
      </c>
      <c r="I22" s="182">
        <f t="shared" si="2"/>
        <v>0</v>
      </c>
      <c r="J22" s="183"/>
      <c r="K22" s="183"/>
      <c r="L22" s="2362"/>
      <c r="M22" s="183"/>
      <c r="N22" s="183"/>
      <c r="O22" s="183"/>
    </row>
    <row r="23" spans="2:15" ht="15.95" customHeight="1">
      <c r="B23" s="20">
        <v>9</v>
      </c>
      <c r="C23" s="180" t="s">
        <v>822</v>
      </c>
      <c r="D23" s="21">
        <f t="shared" si="5"/>
        <v>0</v>
      </c>
      <c r="E23" s="21">
        <f t="shared" si="3"/>
        <v>0</v>
      </c>
      <c r="F23" s="27">
        <f t="shared" si="4"/>
        <v>0</v>
      </c>
      <c r="G23" s="22">
        <f t="shared" si="0"/>
        <v>0</v>
      </c>
      <c r="H23" s="181" t="str">
        <f t="shared" si="1"/>
        <v>○</v>
      </c>
      <c r="I23" s="182">
        <f t="shared" si="2"/>
        <v>0</v>
      </c>
      <c r="J23" s="183"/>
      <c r="K23" s="183"/>
      <c r="L23" s="2362"/>
      <c r="M23" s="183"/>
      <c r="N23" s="183"/>
      <c r="O23" s="183"/>
    </row>
    <row r="24" spans="2:15" ht="15.95" customHeight="1">
      <c r="B24" s="20">
        <v>10</v>
      </c>
      <c r="C24" s="180" t="s">
        <v>822</v>
      </c>
      <c r="D24" s="21">
        <f t="shared" si="5"/>
        <v>0</v>
      </c>
      <c r="E24" s="21">
        <f t="shared" si="3"/>
        <v>0</v>
      </c>
      <c r="F24" s="27">
        <f t="shared" si="4"/>
        <v>0</v>
      </c>
      <c r="G24" s="22">
        <f t="shared" si="0"/>
        <v>0</v>
      </c>
      <c r="H24" s="181" t="str">
        <f t="shared" si="1"/>
        <v>○</v>
      </c>
      <c r="I24" s="182">
        <f t="shared" si="2"/>
        <v>0</v>
      </c>
      <c r="J24" s="183"/>
      <c r="K24" s="183"/>
      <c r="L24" s="2362"/>
      <c r="M24" s="183"/>
      <c r="N24" s="183"/>
      <c r="O24" s="183"/>
    </row>
    <row r="25" spans="2:15" ht="15.95" customHeight="1">
      <c r="B25" s="20">
        <v>11</v>
      </c>
      <c r="C25" s="180" t="s">
        <v>822</v>
      </c>
      <c r="D25" s="21">
        <f t="shared" si="5"/>
        <v>0</v>
      </c>
      <c r="E25" s="21">
        <f t="shared" si="3"/>
        <v>0</v>
      </c>
      <c r="F25" s="27">
        <f t="shared" si="4"/>
        <v>0</v>
      </c>
      <c r="G25" s="22">
        <f t="shared" si="0"/>
        <v>0</v>
      </c>
      <c r="H25" s="181" t="str">
        <f t="shared" si="1"/>
        <v>○</v>
      </c>
      <c r="I25" s="182">
        <f t="shared" si="2"/>
        <v>0</v>
      </c>
      <c r="J25" s="183"/>
      <c r="K25" s="183"/>
      <c r="L25" s="2362"/>
      <c r="M25" s="183"/>
      <c r="N25" s="183"/>
      <c r="O25" s="183"/>
    </row>
    <row r="26" spans="2:15" ht="15.95" customHeight="1">
      <c r="B26" s="20">
        <v>12</v>
      </c>
      <c r="C26" s="180" t="s">
        <v>822</v>
      </c>
      <c r="D26" s="21">
        <f t="shared" si="5"/>
        <v>0</v>
      </c>
      <c r="E26" s="21">
        <f t="shared" si="3"/>
        <v>0</v>
      </c>
      <c r="F26" s="27">
        <f t="shared" si="4"/>
        <v>0</v>
      </c>
      <c r="G26" s="22">
        <f t="shared" si="0"/>
        <v>0</v>
      </c>
      <c r="H26" s="181" t="str">
        <f t="shared" si="1"/>
        <v>○</v>
      </c>
      <c r="I26" s="182">
        <f t="shared" si="2"/>
        <v>0</v>
      </c>
      <c r="J26" s="183"/>
      <c r="K26" s="183"/>
      <c r="L26" s="2362"/>
      <c r="M26" s="183"/>
      <c r="N26" s="183"/>
      <c r="O26" s="183"/>
    </row>
    <row r="27" spans="2:15" ht="15.95" customHeight="1">
      <c r="B27" s="20">
        <v>13</v>
      </c>
      <c r="C27" s="180" t="s">
        <v>822</v>
      </c>
      <c r="D27" s="21">
        <f t="shared" si="5"/>
        <v>0</v>
      </c>
      <c r="E27" s="21">
        <f t="shared" si="3"/>
        <v>0</v>
      </c>
      <c r="F27" s="27">
        <f t="shared" si="4"/>
        <v>0</v>
      </c>
      <c r="G27" s="22">
        <f t="shared" si="0"/>
        <v>0</v>
      </c>
      <c r="H27" s="181" t="str">
        <f t="shared" si="1"/>
        <v>○</v>
      </c>
      <c r="I27" s="182">
        <f t="shared" si="2"/>
        <v>0</v>
      </c>
      <c r="J27" s="183"/>
      <c r="K27" s="183"/>
      <c r="L27" s="2362"/>
      <c r="M27" s="183"/>
      <c r="N27" s="183"/>
      <c r="O27" s="183"/>
    </row>
    <row r="28" spans="2:15" ht="15.95" customHeight="1">
      <c r="B28" s="20">
        <v>14</v>
      </c>
      <c r="C28" s="180" t="s">
        <v>822</v>
      </c>
      <c r="D28" s="21">
        <f t="shared" si="5"/>
        <v>0</v>
      </c>
      <c r="E28" s="21">
        <f t="shared" si="3"/>
        <v>0</v>
      </c>
      <c r="F28" s="27">
        <f t="shared" si="4"/>
        <v>0</v>
      </c>
      <c r="G28" s="22">
        <f t="shared" si="0"/>
        <v>0</v>
      </c>
      <c r="H28" s="181" t="str">
        <f t="shared" si="1"/>
        <v>○</v>
      </c>
      <c r="I28" s="182">
        <f t="shared" si="2"/>
        <v>0</v>
      </c>
      <c r="J28" s="183"/>
      <c r="K28" s="183"/>
      <c r="L28" s="2362"/>
      <c r="M28" s="183"/>
      <c r="N28" s="183"/>
      <c r="O28" s="183"/>
    </row>
    <row r="29" spans="2:15" ht="15.95" customHeight="1">
      <c r="B29" s="20">
        <v>15</v>
      </c>
      <c r="C29" s="180" t="s">
        <v>822</v>
      </c>
      <c r="D29" s="21">
        <f t="shared" si="5"/>
        <v>0</v>
      </c>
      <c r="E29" s="21">
        <f t="shared" si="3"/>
        <v>0</v>
      </c>
      <c r="F29" s="27">
        <f t="shared" si="4"/>
        <v>0</v>
      </c>
      <c r="G29" s="22">
        <f t="shared" si="0"/>
        <v>0</v>
      </c>
      <c r="H29" s="181" t="str">
        <f t="shared" si="1"/>
        <v>○</v>
      </c>
      <c r="I29" s="182">
        <f t="shared" si="2"/>
        <v>0</v>
      </c>
      <c r="J29" s="183"/>
      <c r="K29" s="183"/>
      <c r="L29" s="2362"/>
      <c r="M29" s="183"/>
      <c r="N29" s="183"/>
      <c r="O29" s="183"/>
    </row>
    <row r="30" spans="2:15" ht="15.95" customHeight="1">
      <c r="B30" s="20">
        <v>16</v>
      </c>
      <c r="C30" s="180" t="s">
        <v>822</v>
      </c>
      <c r="D30" s="21">
        <f t="shared" si="5"/>
        <v>0</v>
      </c>
      <c r="E30" s="21">
        <f t="shared" si="3"/>
        <v>0</v>
      </c>
      <c r="F30" s="27">
        <f t="shared" si="4"/>
        <v>0</v>
      </c>
      <c r="G30" s="22">
        <f t="shared" si="0"/>
        <v>0</v>
      </c>
      <c r="H30" s="181" t="str">
        <f t="shared" si="1"/>
        <v>○</v>
      </c>
      <c r="I30" s="182">
        <f t="shared" si="2"/>
        <v>0</v>
      </c>
      <c r="J30" s="183"/>
      <c r="K30" s="183"/>
      <c r="L30" s="2362"/>
      <c r="M30" s="183"/>
      <c r="N30" s="183"/>
      <c r="O30" s="183"/>
    </row>
    <row r="31" spans="2:15" ht="15.95" customHeight="1">
      <c r="B31" s="20">
        <v>17</v>
      </c>
      <c r="C31" s="180" t="s">
        <v>822</v>
      </c>
      <c r="D31" s="21">
        <f t="shared" si="5"/>
        <v>0</v>
      </c>
      <c r="E31" s="21">
        <f t="shared" si="3"/>
        <v>0</v>
      </c>
      <c r="F31" s="27">
        <f t="shared" si="4"/>
        <v>0</v>
      </c>
      <c r="G31" s="22">
        <f t="shared" si="0"/>
        <v>0</v>
      </c>
      <c r="H31" s="181" t="str">
        <f t="shared" si="1"/>
        <v>○</v>
      </c>
      <c r="I31" s="182">
        <f t="shared" si="2"/>
        <v>0</v>
      </c>
      <c r="J31" s="183"/>
      <c r="K31" s="183"/>
      <c r="L31" s="2362"/>
      <c r="M31" s="183"/>
      <c r="N31" s="183"/>
      <c r="O31" s="183"/>
    </row>
    <row r="32" spans="2:15" ht="15.95" customHeight="1">
      <c r="B32" s="20">
        <v>18</v>
      </c>
      <c r="C32" s="180" t="s">
        <v>822</v>
      </c>
      <c r="D32" s="21">
        <f t="shared" si="5"/>
        <v>0</v>
      </c>
      <c r="E32" s="21">
        <f t="shared" si="3"/>
        <v>0</v>
      </c>
      <c r="F32" s="27">
        <f t="shared" si="4"/>
        <v>0</v>
      </c>
      <c r="G32" s="22">
        <f t="shared" si="0"/>
        <v>0</v>
      </c>
      <c r="H32" s="181" t="str">
        <f t="shared" si="1"/>
        <v>○</v>
      </c>
      <c r="I32" s="182">
        <f t="shared" si="2"/>
        <v>0</v>
      </c>
      <c r="J32" s="183"/>
      <c r="K32" s="183"/>
      <c r="L32" s="2362"/>
      <c r="M32" s="183"/>
      <c r="N32" s="183"/>
      <c r="O32" s="183"/>
    </row>
    <row r="33" spans="2:15" ht="15.95" customHeight="1">
      <c r="B33" s="20">
        <v>19</v>
      </c>
      <c r="C33" s="180" t="s">
        <v>822</v>
      </c>
      <c r="D33" s="21">
        <f t="shared" si="5"/>
        <v>0</v>
      </c>
      <c r="E33" s="21">
        <f t="shared" si="3"/>
        <v>0</v>
      </c>
      <c r="F33" s="27">
        <f t="shared" si="4"/>
        <v>0</v>
      </c>
      <c r="G33" s="22">
        <f t="shared" si="0"/>
        <v>0</v>
      </c>
      <c r="H33" s="181" t="str">
        <f t="shared" si="1"/>
        <v>○</v>
      </c>
      <c r="I33" s="182">
        <f t="shared" si="2"/>
        <v>0</v>
      </c>
      <c r="J33" s="183"/>
      <c r="K33" s="183"/>
      <c r="L33" s="2362"/>
      <c r="M33" s="183"/>
      <c r="N33" s="183"/>
      <c r="O33" s="183"/>
    </row>
    <row r="34" spans="2:15" ht="15.95" customHeight="1" thickBot="1">
      <c r="B34" s="23">
        <v>20</v>
      </c>
      <c r="C34" s="184" t="s">
        <v>822</v>
      </c>
      <c r="D34" s="21">
        <f t="shared" si="5"/>
        <v>0</v>
      </c>
      <c r="E34" s="21">
        <f t="shared" si="3"/>
        <v>0</v>
      </c>
      <c r="F34" s="27">
        <f t="shared" si="4"/>
        <v>0</v>
      </c>
      <c r="G34" s="24">
        <f t="shared" si="0"/>
        <v>0</v>
      </c>
      <c r="H34" s="181" t="str">
        <f t="shared" si="1"/>
        <v>○</v>
      </c>
      <c r="I34" s="185">
        <f t="shared" si="2"/>
        <v>0</v>
      </c>
      <c r="J34" s="183"/>
      <c r="K34" s="183"/>
      <c r="L34" s="2363"/>
      <c r="M34" s="183"/>
      <c r="N34" s="183"/>
      <c r="O34" s="183"/>
    </row>
    <row r="35" spans="2:15" ht="28.5" customHeight="1" thickTop="1">
      <c r="B35" s="2353" t="s">
        <v>463</v>
      </c>
      <c r="C35" s="2354"/>
      <c r="D35" s="186">
        <v>0</v>
      </c>
      <c r="E35" s="25">
        <f>IF(D35="","",SUM(E15:E34))</f>
        <v>0</v>
      </c>
      <c r="F35" s="25">
        <f>IF(E35="","",SUM(F15:F34))</f>
        <v>0</v>
      </c>
      <c r="G35" s="25">
        <f>IF($D$35="","",SUM(G15:G34))</f>
        <v>0</v>
      </c>
      <c r="H35" s="187"/>
      <c r="I35" s="25">
        <f t="shared" ref="I35:O35" si="6">IF($D$35="","",SUM(I15:I34))</f>
        <v>0</v>
      </c>
      <c r="J35" s="25">
        <f t="shared" si="6"/>
        <v>0</v>
      </c>
      <c r="K35" s="25">
        <f t="shared" si="6"/>
        <v>0</v>
      </c>
      <c r="L35" s="187">
        <f t="shared" si="6"/>
        <v>0</v>
      </c>
      <c r="M35" s="25">
        <f t="shared" si="6"/>
        <v>0</v>
      </c>
      <c r="N35" s="25">
        <f t="shared" si="6"/>
        <v>0</v>
      </c>
      <c r="O35" s="25">
        <f t="shared" si="6"/>
        <v>0</v>
      </c>
    </row>
    <row r="36" spans="2:15">
      <c r="C36" s="15" t="s">
        <v>1236</v>
      </c>
    </row>
    <row r="37" spans="2:15">
      <c r="C37" s="15" t="s">
        <v>606</v>
      </c>
    </row>
  </sheetData>
  <sheetProtection selectLockedCells="1"/>
  <mergeCells count="19">
    <mergeCell ref="B3:O3"/>
    <mergeCell ref="B7:C7"/>
    <mergeCell ref="M7:O7"/>
    <mergeCell ref="G8:G14"/>
    <mergeCell ref="F8:F14"/>
    <mergeCell ref="J9:J14"/>
    <mergeCell ref="E8:E12"/>
    <mergeCell ref="H8:H14"/>
    <mergeCell ref="L9:O9"/>
    <mergeCell ref="H7:I7"/>
    <mergeCell ref="K7:L7"/>
    <mergeCell ref="I8:I14"/>
    <mergeCell ref="J8:O8"/>
    <mergeCell ref="K9:K14"/>
    <mergeCell ref="B35:C35"/>
    <mergeCell ref="B8:B14"/>
    <mergeCell ref="C8:C14"/>
    <mergeCell ref="D8:D14"/>
    <mergeCell ref="L15:L34"/>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M46"/>
  <sheetViews>
    <sheetView view="pageBreakPreview" zoomScaleNormal="100" zoomScaleSheetLayoutView="100" workbookViewId="0">
      <selection activeCell="B3" sqref="B3"/>
    </sheetView>
  </sheetViews>
  <sheetFormatPr defaultRowHeight="13.5"/>
  <cols>
    <col min="1" max="1" width="0.875" style="383" customWidth="1"/>
    <col min="2" max="2" width="9" style="383"/>
    <col min="3" max="3" width="9.375" style="383" customWidth="1"/>
    <col min="4" max="4" width="8.875" style="383" customWidth="1"/>
    <col min="5" max="5" width="8.75" style="383" customWidth="1"/>
    <col min="6" max="6" width="9.5" style="383" customWidth="1"/>
    <col min="7" max="7" width="7.625" style="383" customWidth="1"/>
    <col min="8" max="8" width="3.375" style="383" customWidth="1"/>
    <col min="9" max="9" width="8.625" style="383" customWidth="1"/>
    <col min="10" max="10" width="2.625" style="383" customWidth="1"/>
    <col min="11" max="11" width="8.625" style="383" customWidth="1"/>
    <col min="12" max="12" width="2.625" style="383" customWidth="1"/>
    <col min="13" max="13" width="10.625" style="383" customWidth="1"/>
    <col min="14" max="14" width="0.875" style="383" customWidth="1"/>
    <col min="15" max="16384" width="9" style="383"/>
  </cols>
  <sheetData>
    <row r="1" spans="2:13" ht="16.5" customHeight="1"/>
    <row r="2" spans="2:13" ht="16.5" customHeight="1">
      <c r="B2" s="1309" t="s">
        <v>1519</v>
      </c>
      <c r="C2" s="1309"/>
      <c r="D2" s="1309"/>
      <c r="E2" s="1309"/>
      <c r="F2" s="1309"/>
      <c r="G2" s="1309"/>
      <c r="H2" s="1309"/>
      <c r="I2" s="1309"/>
      <c r="J2" s="1309"/>
      <c r="K2" s="1309"/>
      <c r="L2" s="1309"/>
      <c r="M2" s="1309"/>
    </row>
    <row r="3" spans="2:13" ht="16.5" customHeight="1">
      <c r="B3" s="382"/>
      <c r="C3" s="382"/>
      <c r="D3" s="382"/>
      <c r="E3" s="382"/>
      <c r="F3" s="382"/>
      <c r="G3" s="382"/>
      <c r="H3" s="382"/>
      <c r="I3" s="382"/>
      <c r="J3" s="382"/>
      <c r="K3" s="382"/>
      <c r="L3" s="382"/>
      <c r="M3" s="382"/>
    </row>
    <row r="4" spans="2:13" ht="17.25" customHeight="1">
      <c r="G4" s="1310" t="s">
        <v>574</v>
      </c>
      <c r="H4" s="1310"/>
      <c r="I4" s="384" t="s">
        <v>575</v>
      </c>
      <c r="J4" s="383" t="s">
        <v>584</v>
      </c>
    </row>
    <row r="5" spans="2:13" ht="17.25" customHeight="1">
      <c r="G5" s="1310" t="s">
        <v>152</v>
      </c>
      <c r="H5" s="1310"/>
      <c r="I5" s="1176"/>
      <c r="J5" s="1314"/>
      <c r="K5" s="1314"/>
      <c r="L5" s="1314"/>
      <c r="M5" s="1314"/>
    </row>
    <row r="6" spans="2:13" ht="17.25" customHeight="1">
      <c r="G6" s="1310" t="s">
        <v>153</v>
      </c>
      <c r="H6" s="1310"/>
      <c r="I6" s="1176"/>
      <c r="J6" s="1314"/>
      <c r="K6" s="1314"/>
      <c r="L6" s="1314"/>
      <c r="M6" s="1314"/>
    </row>
    <row r="7" spans="2:13" ht="17.25" customHeight="1">
      <c r="G7" s="1310" t="s">
        <v>154</v>
      </c>
      <c r="H7" s="1310"/>
      <c r="I7" s="1176"/>
      <c r="J7" s="1186"/>
      <c r="K7" s="1315"/>
      <c r="L7" s="1315"/>
      <c r="M7" s="1315"/>
    </row>
    <row r="8" spans="2:13" ht="17.25" customHeight="1"/>
    <row r="9" spans="2:13" ht="17.25" customHeight="1">
      <c r="B9" s="383" t="s">
        <v>120</v>
      </c>
    </row>
    <row r="10" spans="2:13" ht="17.25" customHeight="1"/>
    <row r="11" spans="2:13" ht="15" customHeight="1">
      <c r="B11" s="344" t="s">
        <v>168</v>
      </c>
      <c r="C11" s="1169"/>
      <c r="D11" s="1170"/>
      <c r="E11" s="1173"/>
      <c r="F11" s="1171"/>
      <c r="G11" s="344" t="s">
        <v>175</v>
      </c>
      <c r="H11" s="1187"/>
      <c r="I11" s="1187"/>
      <c r="J11" s="1187"/>
      <c r="K11" s="1187"/>
      <c r="L11" s="1187"/>
      <c r="M11" s="1188"/>
    </row>
    <row r="12" spans="2:13" ht="15" customHeight="1">
      <c r="B12" s="1316" t="s">
        <v>1452</v>
      </c>
      <c r="C12" s="1317"/>
      <c r="D12" s="1178"/>
      <c r="E12" s="1332" t="s">
        <v>1453</v>
      </c>
      <c r="F12" s="1333"/>
      <c r="G12" s="1316" t="s">
        <v>1070</v>
      </c>
      <c r="H12" s="1317"/>
      <c r="I12" s="1317"/>
      <c r="J12" s="1317"/>
      <c r="K12" s="1317"/>
      <c r="L12" s="1317"/>
      <c r="M12" s="1318"/>
    </row>
    <row r="13" spans="2:13" ht="15" customHeight="1">
      <c r="B13" s="1319" t="s">
        <v>1454</v>
      </c>
      <c r="C13" s="1320"/>
      <c r="D13" s="1189"/>
      <c r="E13" s="1320" t="s">
        <v>1070</v>
      </c>
      <c r="F13" s="1323"/>
      <c r="G13" s="1316"/>
      <c r="H13" s="1317"/>
      <c r="I13" s="1317"/>
      <c r="J13" s="1317"/>
      <c r="K13" s="1317"/>
      <c r="L13" s="1317"/>
      <c r="M13" s="1318"/>
    </row>
    <row r="14" spans="2:13" ht="15" customHeight="1">
      <c r="B14" s="1321"/>
      <c r="C14" s="1322"/>
      <c r="D14" s="1172"/>
      <c r="E14" s="1322"/>
      <c r="F14" s="1324"/>
      <c r="G14" s="1190"/>
      <c r="H14" s="1191"/>
      <c r="I14" s="1191"/>
      <c r="J14" s="1191"/>
      <c r="K14" s="1191"/>
      <c r="L14" s="1191"/>
      <c r="M14" s="495"/>
    </row>
    <row r="15" spans="2:13" ht="17.25" customHeight="1">
      <c r="B15" s="344" t="s">
        <v>169</v>
      </c>
      <c r="C15" s="1187"/>
      <c r="D15" s="1187"/>
      <c r="E15" s="1192"/>
      <c r="F15" s="1188"/>
      <c r="G15" s="344" t="s">
        <v>176</v>
      </c>
      <c r="H15" s="1187"/>
      <c r="I15" s="1187"/>
      <c r="J15" s="1187"/>
      <c r="K15" s="1187"/>
      <c r="L15" s="1187"/>
      <c r="M15" s="1188"/>
    </row>
    <row r="16" spans="2:13" ht="17.25" customHeight="1">
      <c r="B16" s="1311"/>
      <c r="C16" s="1312"/>
      <c r="D16" s="1312"/>
      <c r="E16" s="1312"/>
      <c r="F16" s="1313"/>
      <c r="G16" s="1311" t="s">
        <v>1520</v>
      </c>
      <c r="H16" s="1312"/>
      <c r="I16" s="1193"/>
      <c r="J16" s="1194"/>
      <c r="K16" s="1193"/>
      <c r="L16" s="1194"/>
      <c r="M16" s="492"/>
    </row>
    <row r="17" spans="2:13" ht="17.25" customHeight="1">
      <c r="B17" s="1311"/>
      <c r="C17" s="1312"/>
      <c r="D17" s="1312"/>
      <c r="E17" s="1312"/>
      <c r="F17" s="1313"/>
      <c r="G17" s="1177"/>
      <c r="H17" s="1195" t="s">
        <v>1450</v>
      </c>
      <c r="I17" s="1317" t="s">
        <v>1451</v>
      </c>
      <c r="J17" s="1317"/>
      <c r="K17" s="1317"/>
      <c r="L17" s="1317"/>
      <c r="M17" s="1318"/>
    </row>
    <row r="18" spans="2:13" ht="17.25" customHeight="1">
      <c r="B18" s="1190"/>
      <c r="C18" s="1191"/>
      <c r="D18" s="1191"/>
      <c r="E18" s="1191"/>
      <c r="F18" s="495"/>
      <c r="G18" s="1190"/>
      <c r="H18" s="1191"/>
      <c r="I18" s="1191"/>
      <c r="J18" s="1191"/>
      <c r="K18" s="1191"/>
      <c r="L18" s="1191"/>
      <c r="M18" s="495"/>
    </row>
    <row r="19" spans="2:13" ht="17.25" customHeight="1">
      <c r="B19" s="344" t="s">
        <v>1080</v>
      </c>
      <c r="C19" s="1187"/>
      <c r="D19" s="1187"/>
      <c r="E19" s="1192"/>
      <c r="F19" s="1187"/>
      <c r="G19" s="1187"/>
      <c r="H19" s="1187"/>
      <c r="I19" s="1187"/>
      <c r="J19" s="1187"/>
      <c r="K19" s="1187"/>
      <c r="L19" s="1187"/>
      <c r="M19" s="1188"/>
    </row>
    <row r="20" spans="2:13" ht="17.25" customHeight="1">
      <c r="B20" s="345"/>
      <c r="C20" s="1328" t="s">
        <v>232</v>
      </c>
      <c r="D20" s="1314"/>
      <c r="E20" s="1314"/>
      <c r="F20" s="1314"/>
      <c r="G20" s="1314"/>
      <c r="H20" s="1314"/>
      <c r="I20" s="1314"/>
      <c r="J20" s="1314"/>
      <c r="K20" s="1314"/>
      <c r="L20" s="1314"/>
      <c r="M20" s="1329"/>
    </row>
    <row r="21" spans="2:13" ht="17.25" customHeight="1">
      <c r="B21" s="1190"/>
      <c r="C21" s="1330"/>
      <c r="D21" s="1330"/>
      <c r="E21" s="1330"/>
      <c r="F21" s="1330"/>
      <c r="G21" s="1330"/>
      <c r="H21" s="1330"/>
      <c r="I21" s="1330"/>
      <c r="J21" s="1330"/>
      <c r="K21" s="1330"/>
      <c r="L21" s="1330"/>
      <c r="M21" s="1331"/>
    </row>
    <row r="22" spans="2:13" ht="17.25" customHeight="1">
      <c r="B22" s="344" t="s">
        <v>170</v>
      </c>
      <c r="C22" s="1188"/>
      <c r="D22" s="344" t="s">
        <v>172</v>
      </c>
      <c r="E22" s="1334"/>
      <c r="F22" s="1334"/>
      <c r="G22" s="1334"/>
      <c r="H22" s="1334"/>
      <c r="I22" s="1334"/>
      <c r="J22" s="1334"/>
      <c r="K22" s="1334"/>
      <c r="L22" s="1334"/>
      <c r="M22" s="1335"/>
    </row>
    <row r="23" spans="2:13" ht="17.25" customHeight="1">
      <c r="B23" s="345"/>
      <c r="C23" s="492"/>
      <c r="D23" s="1190"/>
      <c r="E23" s="1326"/>
      <c r="F23" s="1326"/>
      <c r="G23" s="1326"/>
      <c r="H23" s="1326"/>
      <c r="I23" s="1326"/>
      <c r="J23" s="1326"/>
      <c r="K23" s="1326"/>
      <c r="L23" s="1326"/>
      <c r="M23" s="1327"/>
    </row>
    <row r="24" spans="2:13" ht="17.25" customHeight="1">
      <c r="B24" s="345" t="s">
        <v>605</v>
      </c>
      <c r="C24" s="492"/>
      <c r="D24" s="1194" t="s">
        <v>153</v>
      </c>
      <c r="E24" s="1334"/>
      <c r="F24" s="1334"/>
      <c r="G24" s="1334"/>
      <c r="H24" s="1334"/>
      <c r="I24" s="1334"/>
      <c r="J24" s="1334"/>
      <c r="K24" s="1334"/>
      <c r="L24" s="1334"/>
      <c r="M24" s="1335"/>
    </row>
    <row r="25" spans="2:13" ht="17.25" customHeight="1">
      <c r="B25" s="345" t="s">
        <v>171</v>
      </c>
      <c r="C25" s="492"/>
      <c r="D25" s="1194"/>
      <c r="E25" s="1326"/>
      <c r="F25" s="1326"/>
      <c r="G25" s="1326"/>
      <c r="H25" s="1326"/>
      <c r="I25" s="1326"/>
      <c r="J25" s="1326"/>
      <c r="K25" s="1326"/>
      <c r="L25" s="1326"/>
      <c r="M25" s="1327"/>
    </row>
    <row r="26" spans="2:13" ht="17.25" customHeight="1">
      <c r="B26" s="345"/>
      <c r="C26" s="492"/>
      <c r="D26" s="344" t="s">
        <v>173</v>
      </c>
      <c r="E26" s="1192"/>
      <c r="F26" s="1187"/>
      <c r="G26" s="1187"/>
      <c r="H26" s="1187"/>
      <c r="I26" s="1187"/>
      <c r="J26" s="1187"/>
      <c r="K26" s="1187"/>
      <c r="L26" s="1187"/>
      <c r="M26" s="1188"/>
    </row>
    <row r="27" spans="2:13" ht="17.25" customHeight="1">
      <c r="B27" s="345"/>
      <c r="C27" s="492"/>
      <c r="D27" s="345"/>
      <c r="E27" s="1194" t="s">
        <v>174</v>
      </c>
      <c r="F27" s="1194"/>
      <c r="G27" s="1312"/>
      <c r="H27" s="1312"/>
      <c r="I27" s="1312"/>
      <c r="J27" s="1312"/>
      <c r="K27" s="1312"/>
      <c r="L27" s="1312"/>
      <c r="M27" s="1313"/>
    </row>
    <row r="28" spans="2:13" ht="17.25" customHeight="1">
      <c r="B28" s="345"/>
      <c r="C28" s="492"/>
      <c r="D28" s="345"/>
      <c r="E28" s="1194" t="s">
        <v>482</v>
      </c>
      <c r="F28" s="1194"/>
      <c r="G28" s="1312"/>
      <c r="H28" s="1312"/>
      <c r="I28" s="1312"/>
      <c r="J28" s="1312"/>
      <c r="K28" s="1312"/>
      <c r="L28" s="1312"/>
      <c r="M28" s="1313"/>
    </row>
    <row r="29" spans="2:13" ht="17.25" customHeight="1">
      <c r="B29" s="345"/>
      <c r="C29" s="492"/>
      <c r="D29" s="345"/>
      <c r="E29" s="1194" t="s">
        <v>483</v>
      </c>
      <c r="F29" s="1194"/>
      <c r="G29" s="1336"/>
      <c r="H29" s="1336"/>
      <c r="I29" s="1336"/>
      <c r="J29" s="1336"/>
      <c r="K29" s="1336"/>
      <c r="L29" s="1336"/>
      <c r="M29" s="1337"/>
    </row>
    <row r="30" spans="2:13" ht="17.25" customHeight="1">
      <c r="B30" s="345"/>
      <c r="C30" s="492"/>
      <c r="D30" s="1194"/>
      <c r="E30" s="1194" t="s">
        <v>152</v>
      </c>
      <c r="F30" s="1194"/>
      <c r="G30" s="1312"/>
      <c r="H30" s="1312"/>
      <c r="I30" s="1312"/>
      <c r="J30" s="1312"/>
      <c r="K30" s="1312"/>
      <c r="L30" s="1312"/>
      <c r="M30" s="1313"/>
    </row>
    <row r="31" spans="2:13" ht="17.25" customHeight="1">
      <c r="B31" s="1190"/>
      <c r="C31" s="495"/>
      <c r="D31" s="1191"/>
      <c r="E31" s="1191" t="s">
        <v>481</v>
      </c>
      <c r="F31" s="1191"/>
      <c r="G31" s="1326"/>
      <c r="H31" s="1326"/>
      <c r="I31" s="1326"/>
      <c r="J31" s="1326"/>
      <c r="K31" s="1326"/>
      <c r="L31" s="1326"/>
      <c r="M31" s="1327"/>
    </row>
    <row r="32" spans="2:13" ht="17.25" customHeight="1">
      <c r="B32" s="345" t="s">
        <v>1482</v>
      </c>
      <c r="C32" s="1194"/>
      <c r="D32" s="1194"/>
      <c r="E32" s="1194"/>
      <c r="F32" s="1194"/>
      <c r="G32" s="1194"/>
      <c r="H32" s="1194"/>
      <c r="I32" s="1194"/>
      <c r="J32" s="1194"/>
      <c r="K32" s="1194"/>
      <c r="L32" s="1194"/>
      <c r="M32" s="492"/>
    </row>
    <row r="33" spans="2:13" ht="17.25" customHeight="1">
      <c r="B33" s="1311"/>
      <c r="C33" s="1312"/>
      <c r="D33" s="1312"/>
      <c r="E33" s="1312"/>
      <c r="F33" s="1312"/>
      <c r="G33" s="1312"/>
      <c r="H33" s="1312"/>
      <c r="I33" s="1312"/>
      <c r="J33" s="1312"/>
      <c r="K33" s="1312"/>
      <c r="L33" s="1312"/>
      <c r="M33" s="1313"/>
    </row>
    <row r="34" spans="2:13" ht="17.25" customHeight="1">
      <c r="B34" s="1311"/>
      <c r="C34" s="1312"/>
      <c r="D34" s="1312"/>
      <c r="E34" s="1312"/>
      <c r="F34" s="1312"/>
      <c r="G34" s="1312"/>
      <c r="H34" s="1312"/>
      <c r="I34" s="1312"/>
      <c r="J34" s="1312"/>
      <c r="K34" s="1312"/>
      <c r="L34" s="1312"/>
      <c r="M34" s="1313"/>
    </row>
    <row r="35" spans="2:13" ht="17.25" customHeight="1">
      <c r="B35" s="1311"/>
      <c r="C35" s="1312"/>
      <c r="D35" s="1312"/>
      <c r="E35" s="1312"/>
      <c r="F35" s="1312"/>
      <c r="G35" s="1312"/>
      <c r="H35" s="1312"/>
      <c r="I35" s="1312"/>
      <c r="J35" s="1312"/>
      <c r="K35" s="1312"/>
      <c r="L35" s="1312"/>
      <c r="M35" s="1313"/>
    </row>
    <row r="36" spans="2:13" ht="17.25" customHeight="1">
      <c r="B36" s="1311"/>
      <c r="C36" s="1312"/>
      <c r="D36" s="1312"/>
      <c r="E36" s="1312"/>
      <c r="F36" s="1312"/>
      <c r="G36" s="1312"/>
      <c r="H36" s="1312"/>
      <c r="I36" s="1312"/>
      <c r="J36" s="1312"/>
      <c r="K36" s="1312"/>
      <c r="L36" s="1312"/>
      <c r="M36" s="1313"/>
    </row>
    <row r="37" spans="2:13" ht="17.25" customHeight="1">
      <c r="B37" s="1311"/>
      <c r="C37" s="1312"/>
      <c r="D37" s="1312"/>
      <c r="E37" s="1312"/>
      <c r="F37" s="1312"/>
      <c r="G37" s="1312"/>
      <c r="H37" s="1312"/>
      <c r="I37" s="1312"/>
      <c r="J37" s="1312"/>
      <c r="K37" s="1312"/>
      <c r="L37" s="1312"/>
      <c r="M37" s="1313"/>
    </row>
    <row r="38" spans="2:13" ht="17.25" customHeight="1">
      <c r="B38" s="1311"/>
      <c r="C38" s="1312"/>
      <c r="D38" s="1312"/>
      <c r="E38" s="1312"/>
      <c r="F38" s="1312"/>
      <c r="G38" s="1312"/>
      <c r="H38" s="1312"/>
      <c r="I38" s="1312"/>
      <c r="J38" s="1312"/>
      <c r="K38" s="1312"/>
      <c r="L38" s="1312"/>
      <c r="M38" s="1313"/>
    </row>
    <row r="39" spans="2:13" ht="17.25" customHeight="1">
      <c r="B39" s="1311"/>
      <c r="C39" s="1312"/>
      <c r="D39" s="1312"/>
      <c r="E39" s="1312"/>
      <c r="F39" s="1312"/>
      <c r="G39" s="1312"/>
      <c r="H39" s="1312"/>
      <c r="I39" s="1312"/>
      <c r="J39" s="1312"/>
      <c r="K39" s="1312"/>
      <c r="L39" s="1312"/>
      <c r="M39" s="1313"/>
    </row>
    <row r="40" spans="2:13" ht="17.25" customHeight="1">
      <c r="B40" s="1311"/>
      <c r="C40" s="1312"/>
      <c r="D40" s="1312"/>
      <c r="E40" s="1312"/>
      <c r="F40" s="1312"/>
      <c r="G40" s="1312"/>
      <c r="H40" s="1312"/>
      <c r="I40" s="1312"/>
      <c r="J40" s="1312"/>
      <c r="K40" s="1312"/>
      <c r="L40" s="1312"/>
      <c r="M40" s="1313"/>
    </row>
    <row r="41" spans="2:13" ht="17.25" customHeight="1">
      <c r="B41" s="1311"/>
      <c r="C41" s="1312"/>
      <c r="D41" s="1312"/>
      <c r="E41" s="1312"/>
      <c r="F41" s="1312"/>
      <c r="G41" s="1312"/>
      <c r="H41" s="1312"/>
      <c r="I41" s="1312"/>
      <c r="J41" s="1312"/>
      <c r="K41" s="1312"/>
      <c r="L41" s="1312"/>
      <c r="M41" s="1313"/>
    </row>
    <row r="42" spans="2:13" ht="17.25" customHeight="1">
      <c r="B42" s="1311"/>
      <c r="C42" s="1312"/>
      <c r="D42" s="1312"/>
      <c r="E42" s="1312"/>
      <c r="F42" s="1312"/>
      <c r="G42" s="1312"/>
      <c r="H42" s="1312"/>
      <c r="I42" s="1312"/>
      <c r="J42" s="1312"/>
      <c r="K42" s="1312"/>
      <c r="L42" s="1312"/>
      <c r="M42" s="1313"/>
    </row>
    <row r="43" spans="2:13" ht="17.25" customHeight="1">
      <c r="B43" s="1311"/>
      <c r="C43" s="1312"/>
      <c r="D43" s="1312"/>
      <c r="E43" s="1312"/>
      <c r="F43" s="1312"/>
      <c r="G43" s="1312"/>
      <c r="H43" s="1312"/>
      <c r="I43" s="1312"/>
      <c r="J43" s="1312"/>
      <c r="K43" s="1312"/>
      <c r="L43" s="1312"/>
      <c r="M43" s="1313"/>
    </row>
    <row r="44" spans="2:13" ht="17.25" customHeight="1">
      <c r="B44" s="1311"/>
      <c r="C44" s="1312"/>
      <c r="D44" s="1312"/>
      <c r="E44" s="1312"/>
      <c r="F44" s="1312"/>
      <c r="G44" s="1312"/>
      <c r="H44" s="1312"/>
      <c r="I44" s="1312"/>
      <c r="J44" s="1312"/>
      <c r="K44" s="1312"/>
      <c r="L44" s="1312"/>
      <c r="M44" s="1313"/>
    </row>
    <row r="45" spans="2:13" ht="17.25" customHeight="1">
      <c r="B45" s="1325"/>
      <c r="C45" s="1326"/>
      <c r="D45" s="1326"/>
      <c r="E45" s="1326"/>
      <c r="F45" s="1326"/>
      <c r="G45" s="1326"/>
      <c r="H45" s="1326"/>
      <c r="I45" s="1326"/>
      <c r="J45" s="1326"/>
      <c r="K45" s="1326"/>
      <c r="L45" s="1326"/>
      <c r="M45" s="1327"/>
    </row>
    <row r="46" spans="2:13" ht="9.9499999999999993" customHeight="1">
      <c r="B46" s="1194"/>
      <c r="C46" s="1194"/>
      <c r="D46" s="1194"/>
      <c r="E46" s="1194"/>
      <c r="F46" s="1194"/>
      <c r="G46" s="1194"/>
      <c r="H46" s="1194"/>
      <c r="I46" s="1194"/>
      <c r="J46" s="1194"/>
      <c r="K46" s="1194"/>
      <c r="L46" s="1194"/>
      <c r="M46" s="1194"/>
    </row>
  </sheetData>
  <mergeCells count="25">
    <mergeCell ref="B33:M45"/>
    <mergeCell ref="G7:H7"/>
    <mergeCell ref="C20:M21"/>
    <mergeCell ref="G16:H16"/>
    <mergeCell ref="I17:M17"/>
    <mergeCell ref="B12:C12"/>
    <mergeCell ref="E12:F12"/>
    <mergeCell ref="G30:M30"/>
    <mergeCell ref="G31:M31"/>
    <mergeCell ref="E22:M23"/>
    <mergeCell ref="E24:M25"/>
    <mergeCell ref="G27:M27"/>
    <mergeCell ref="G28:M28"/>
    <mergeCell ref="G29:M29"/>
    <mergeCell ref="B2:M2"/>
    <mergeCell ref="G4:H4"/>
    <mergeCell ref="G6:H6"/>
    <mergeCell ref="B16:F17"/>
    <mergeCell ref="J5:M5"/>
    <mergeCell ref="J6:M6"/>
    <mergeCell ref="K7:M7"/>
    <mergeCell ref="G12:M13"/>
    <mergeCell ref="G5:H5"/>
    <mergeCell ref="B13:C14"/>
    <mergeCell ref="E13:F14"/>
  </mergeCells>
  <phoneticPr fontId="2"/>
  <dataValidations count="3">
    <dataValidation type="list" allowBlank="1" showInputMessage="1" promptTitle="選択してください" sqref="G12:M13">
      <formula1>"大規模修繕等（耐震補強整備）,大規模修繕等（附帯設備改造）,大規模修繕等（感染症対策）,大規模修繕等（その他）"</formula1>
    </dataValidation>
    <dataValidation type="list" allowBlank="1" showInputMessage="1" sqref="B13">
      <formula1>"保育所,幼保連携型認定こども園,保育所型認定こども園,幼稚園型認定こども園"</formula1>
    </dataValidation>
    <dataValidation type="list" allowBlank="1" showInputMessage="1" promptTitle="選択してください" sqref="E13">
      <formula1>"保育所,幼保連携型認定こども園,保育所型認定こども園,幼稚園型認定こども園"</formula1>
    </dataValidation>
  </dataValidations>
  <printOptions horizontalCentered="1"/>
  <pageMargins left="0.78740157480314965" right="0.78740157480314965" top="0.98425196850393704" bottom="0.98425196850393704" header="0.51181102362204722" footer="0.51181102362204722"/>
  <pageSetup paperSize="9" scale="92" orientation="portrait" horizontalDpi="300" verticalDpi="300"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51"/>
  <sheetViews>
    <sheetView view="pageBreakPreview" zoomScaleNormal="100" zoomScaleSheetLayoutView="100" workbookViewId="0">
      <selection activeCell="A10" sqref="A10"/>
    </sheetView>
  </sheetViews>
  <sheetFormatPr defaultColWidth="9" defaultRowHeight="13.5"/>
  <cols>
    <col min="1" max="1" width="4.75" style="393" customWidth="1"/>
    <col min="2" max="2" width="13.75" style="393" customWidth="1"/>
    <col min="3" max="3" width="8.375" style="393" customWidth="1"/>
    <col min="4" max="10" width="8.75" style="393" customWidth="1"/>
    <col min="11" max="22" width="9.5" style="393" customWidth="1"/>
    <col min="23" max="16384" width="9" style="393"/>
  </cols>
  <sheetData>
    <row r="2" spans="1:22" ht="21">
      <c r="A2" s="394" t="s">
        <v>608</v>
      </c>
      <c r="B2" s="395"/>
      <c r="C2" s="395"/>
      <c r="D2" s="395"/>
      <c r="E2" s="395"/>
      <c r="F2" s="395"/>
      <c r="G2" s="395"/>
      <c r="H2" s="395"/>
      <c r="I2" s="395"/>
      <c r="J2" s="395"/>
      <c r="K2" s="395"/>
      <c r="L2" s="395"/>
      <c r="M2" s="395"/>
      <c r="N2" s="395"/>
      <c r="O2" s="395"/>
      <c r="P2" s="395"/>
      <c r="Q2" s="395"/>
      <c r="R2" s="395"/>
      <c r="S2" s="395"/>
      <c r="T2" s="395"/>
      <c r="U2" s="395"/>
      <c r="V2" s="395"/>
    </row>
    <row r="3" spans="1:22" ht="10.9" customHeight="1">
      <c r="A3" s="394"/>
      <c r="B3" s="395"/>
      <c r="C3" s="395"/>
      <c r="D3" s="395"/>
      <c r="E3" s="395"/>
      <c r="F3" s="395"/>
      <c r="G3" s="395"/>
      <c r="H3" s="395"/>
      <c r="I3" s="395"/>
      <c r="J3" s="395"/>
      <c r="K3" s="395"/>
      <c r="L3" s="395"/>
      <c r="M3" s="395"/>
      <c r="N3" s="395"/>
      <c r="O3" s="395"/>
      <c r="P3" s="395"/>
      <c r="Q3" s="395"/>
      <c r="R3" s="395"/>
      <c r="S3" s="395"/>
      <c r="T3" s="395"/>
      <c r="U3" s="395"/>
      <c r="V3" s="395"/>
    </row>
    <row r="4" spans="1:22" ht="4.1500000000000004" customHeight="1">
      <c r="A4" s="766"/>
      <c r="B4" s="767"/>
      <c r="C4" s="767"/>
      <c r="D4" s="767"/>
      <c r="E4" s="767"/>
      <c r="F4" s="767"/>
      <c r="G4" s="767"/>
      <c r="H4" s="767"/>
      <c r="I4" s="767"/>
      <c r="J4" s="767"/>
      <c r="K4" s="767"/>
      <c r="L4" s="767"/>
      <c r="M4" s="767"/>
      <c r="N4" s="767"/>
      <c r="O4" s="767"/>
      <c r="P4" s="767"/>
      <c r="Q4" s="767"/>
      <c r="R4" s="767"/>
      <c r="S4" s="767"/>
      <c r="T4" s="767"/>
      <c r="U4" s="767"/>
      <c r="V4" s="768"/>
    </row>
    <row r="5" spans="1:22" ht="18" customHeight="1">
      <c r="A5" s="769" t="s">
        <v>925</v>
      </c>
      <c r="B5" s="770" t="s">
        <v>1503</v>
      </c>
      <c r="C5" s="771"/>
      <c r="D5" s="771"/>
      <c r="E5" s="771"/>
      <c r="F5" s="771"/>
      <c r="G5" s="771"/>
      <c r="H5" s="771"/>
      <c r="I5" s="771"/>
      <c r="J5" s="771"/>
      <c r="K5" s="771"/>
      <c r="L5" s="771"/>
      <c r="M5" s="771"/>
      <c r="N5" s="771"/>
      <c r="O5" s="771"/>
      <c r="P5" s="771"/>
      <c r="Q5" s="771"/>
      <c r="R5" s="771"/>
      <c r="S5" s="771"/>
      <c r="T5" s="771"/>
      <c r="U5" s="771"/>
      <c r="V5" s="772"/>
    </row>
    <row r="6" spans="1:22" ht="18" customHeight="1">
      <c r="A6" s="769" t="s">
        <v>926</v>
      </c>
      <c r="B6" s="770" t="s">
        <v>927</v>
      </c>
      <c r="C6" s="771"/>
      <c r="D6" s="771"/>
      <c r="E6" s="771"/>
      <c r="F6" s="771"/>
      <c r="G6" s="771"/>
      <c r="H6" s="771"/>
      <c r="I6" s="771"/>
      <c r="J6" s="771"/>
      <c r="K6" s="771"/>
      <c r="L6" s="771"/>
      <c r="M6" s="771"/>
      <c r="N6" s="771"/>
      <c r="O6" s="771"/>
      <c r="P6" s="771"/>
      <c r="Q6" s="771"/>
      <c r="R6" s="771"/>
      <c r="S6" s="771"/>
      <c r="T6" s="771"/>
      <c r="U6" s="771"/>
      <c r="V6" s="772"/>
    </row>
    <row r="7" spans="1:22" ht="18" customHeight="1">
      <c r="A7" s="769" t="s">
        <v>928</v>
      </c>
      <c r="B7" s="771" t="s">
        <v>929</v>
      </c>
      <c r="C7" s="771"/>
      <c r="D7" s="771"/>
      <c r="E7" s="771"/>
      <c r="F7" s="771"/>
      <c r="G7" s="771"/>
      <c r="H7" s="771"/>
      <c r="I7" s="771"/>
      <c r="J7" s="771"/>
      <c r="K7" s="771"/>
      <c r="L7" s="771"/>
      <c r="M7" s="771"/>
      <c r="N7" s="771"/>
      <c r="O7" s="771"/>
      <c r="P7" s="771"/>
      <c r="Q7" s="771"/>
      <c r="R7" s="771"/>
      <c r="S7" s="771"/>
      <c r="T7" s="771"/>
      <c r="U7" s="771"/>
      <c r="V7" s="772"/>
    </row>
    <row r="8" spans="1:22" ht="18" customHeight="1">
      <c r="A8" s="769" t="s">
        <v>930</v>
      </c>
      <c r="B8" s="771" t="s">
        <v>931</v>
      </c>
      <c r="C8" s="771"/>
      <c r="D8" s="771"/>
      <c r="E8" s="771"/>
      <c r="F8" s="771"/>
      <c r="G8" s="771"/>
      <c r="H8" s="771"/>
      <c r="I8" s="771"/>
      <c r="J8" s="771"/>
      <c r="K8" s="771"/>
      <c r="L8" s="771"/>
      <c r="M8" s="771"/>
      <c r="N8" s="771"/>
      <c r="O8" s="771"/>
      <c r="P8" s="771"/>
      <c r="Q8" s="771"/>
      <c r="R8" s="771"/>
      <c r="S8" s="771"/>
      <c r="T8" s="771"/>
      <c r="U8" s="771"/>
      <c r="V8" s="772"/>
    </row>
    <row r="9" spans="1:22" ht="5.45" customHeight="1">
      <c r="A9" s="773"/>
      <c r="B9" s="774"/>
      <c r="C9" s="774"/>
      <c r="D9" s="774"/>
      <c r="E9" s="774"/>
      <c r="F9" s="774"/>
      <c r="G9" s="774"/>
      <c r="H9" s="774"/>
      <c r="I9" s="774"/>
      <c r="J9" s="774"/>
      <c r="K9" s="774"/>
      <c r="L9" s="774"/>
      <c r="M9" s="774"/>
      <c r="N9" s="774"/>
      <c r="O9" s="774"/>
      <c r="P9" s="774"/>
      <c r="Q9" s="774"/>
      <c r="R9" s="774"/>
      <c r="S9" s="774"/>
      <c r="T9" s="774"/>
      <c r="U9" s="774"/>
      <c r="V9" s="775"/>
    </row>
    <row r="10" spans="1:22" ht="22.5" customHeight="1" thickBot="1">
      <c r="A10" s="396"/>
      <c r="B10" s="396"/>
      <c r="C10" s="396"/>
      <c r="D10" s="397"/>
      <c r="E10" s="397"/>
      <c r="F10" s="397"/>
      <c r="G10" s="397"/>
      <c r="H10" s="397"/>
      <c r="I10" s="397"/>
      <c r="J10" s="397"/>
      <c r="K10" s="397"/>
      <c r="L10" s="397"/>
      <c r="M10" s="398"/>
      <c r="N10" s="399"/>
      <c r="O10" s="400"/>
      <c r="P10" s="400"/>
      <c r="Q10" s="400"/>
      <c r="R10" s="400"/>
      <c r="S10" s="401"/>
      <c r="T10" s="400"/>
      <c r="U10" s="400"/>
      <c r="V10" s="402" t="s">
        <v>609</v>
      </c>
    </row>
    <row r="11" spans="1:22" s="776" customFormat="1" ht="34.5" customHeight="1">
      <c r="A11" s="2428" t="s">
        <v>610</v>
      </c>
      <c r="B11" s="2431" t="s">
        <v>611</v>
      </c>
      <c r="C11" s="547" t="s">
        <v>612</v>
      </c>
      <c r="D11" s="2398" t="s">
        <v>613</v>
      </c>
      <c r="E11" s="2411"/>
      <c r="F11" s="2398" t="s">
        <v>614</v>
      </c>
      <c r="G11" s="2412"/>
      <c r="H11" s="2398" t="s">
        <v>615</v>
      </c>
      <c r="I11" s="2399"/>
      <c r="J11" s="2399"/>
      <c r="K11" s="2413" t="s">
        <v>932</v>
      </c>
      <c r="L11" s="2399"/>
      <c r="M11" s="2399"/>
      <c r="N11" s="2399"/>
      <c r="O11" s="2396" t="s">
        <v>616</v>
      </c>
      <c r="P11" s="2397"/>
      <c r="Q11" s="2398" t="s">
        <v>617</v>
      </c>
      <c r="R11" s="2399"/>
      <c r="S11" s="2399"/>
      <c r="T11" s="2399"/>
      <c r="U11" s="2396" t="s">
        <v>618</v>
      </c>
      <c r="V11" s="2400"/>
    </row>
    <row r="12" spans="1:22" s="776" customFormat="1" ht="17.25" customHeight="1">
      <c r="A12" s="2429"/>
      <c r="B12" s="2401"/>
      <c r="C12" s="2401" t="s">
        <v>933</v>
      </c>
      <c r="D12" s="2403" t="s">
        <v>619</v>
      </c>
      <c r="E12" s="2405" t="s">
        <v>934</v>
      </c>
      <c r="F12" s="2407" t="s">
        <v>620</v>
      </c>
      <c r="G12" s="2407" t="s">
        <v>621</v>
      </c>
      <c r="H12" s="2409" t="s">
        <v>935</v>
      </c>
      <c r="I12" s="2409" t="s">
        <v>622</v>
      </c>
      <c r="J12" s="2409" t="s">
        <v>623</v>
      </c>
      <c r="K12" s="2414">
        <v>6</v>
      </c>
      <c r="L12" s="2393">
        <f>K12+1</f>
        <v>7</v>
      </c>
      <c r="M12" s="2393">
        <f t="shared" ref="M12:P12" si="0">L12+1</f>
        <v>8</v>
      </c>
      <c r="N12" s="2393">
        <f t="shared" si="0"/>
        <v>9</v>
      </c>
      <c r="O12" s="2393">
        <f t="shared" si="0"/>
        <v>10</v>
      </c>
      <c r="P12" s="2419">
        <f t="shared" si="0"/>
        <v>11</v>
      </c>
      <c r="Q12" s="2421">
        <f>K12</f>
        <v>6</v>
      </c>
      <c r="R12" s="2393">
        <f>L12</f>
        <v>7</v>
      </c>
      <c r="S12" s="2393">
        <f t="shared" ref="S12:T12" si="1">M12</f>
        <v>8</v>
      </c>
      <c r="T12" s="2393">
        <f t="shared" si="1"/>
        <v>9</v>
      </c>
      <c r="U12" s="2393">
        <f>O12</f>
        <v>10</v>
      </c>
      <c r="V12" s="2417">
        <f>P12</f>
        <v>11</v>
      </c>
    </row>
    <row r="13" spans="1:22" s="776" customFormat="1" ht="18" customHeight="1" thickBot="1">
      <c r="A13" s="2430"/>
      <c r="B13" s="2432"/>
      <c r="C13" s="2402"/>
      <c r="D13" s="2404"/>
      <c r="E13" s="2406"/>
      <c r="F13" s="2408"/>
      <c r="G13" s="2408"/>
      <c r="H13" s="2410"/>
      <c r="I13" s="2410"/>
      <c r="J13" s="2410"/>
      <c r="K13" s="2415"/>
      <c r="L13" s="2416"/>
      <c r="M13" s="2416"/>
      <c r="N13" s="2416"/>
      <c r="O13" s="2416"/>
      <c r="P13" s="2420"/>
      <c r="Q13" s="2422"/>
      <c r="R13" s="2394"/>
      <c r="S13" s="2394"/>
      <c r="T13" s="2394"/>
      <c r="U13" s="2394"/>
      <c r="V13" s="2418"/>
    </row>
    <row r="14" spans="1:22" ht="17.25" customHeight="1" thickTop="1">
      <c r="A14" s="2439" t="s">
        <v>624</v>
      </c>
      <c r="B14" s="2442"/>
      <c r="C14" s="2435"/>
      <c r="D14" s="2444"/>
      <c r="E14" s="2444"/>
      <c r="F14" s="2446"/>
      <c r="G14" s="2446"/>
      <c r="H14" s="2433"/>
      <c r="I14" s="2435"/>
      <c r="J14" s="2437"/>
      <c r="K14" s="403"/>
      <c r="L14" s="404"/>
      <c r="M14" s="404"/>
      <c r="N14" s="404"/>
      <c r="O14" s="404"/>
      <c r="P14" s="404"/>
      <c r="Q14" s="405"/>
      <c r="R14" s="404"/>
      <c r="S14" s="404"/>
      <c r="T14" s="404"/>
      <c r="U14" s="404"/>
      <c r="V14" s="406"/>
    </row>
    <row r="15" spans="1:22" ht="17.25" customHeight="1">
      <c r="A15" s="2440"/>
      <c r="B15" s="2443"/>
      <c r="C15" s="2436"/>
      <c r="D15" s="2445"/>
      <c r="E15" s="2445"/>
      <c r="F15" s="2447"/>
      <c r="G15" s="2447"/>
      <c r="H15" s="2434"/>
      <c r="I15" s="2436"/>
      <c r="J15" s="2438"/>
      <c r="K15" s="407"/>
      <c r="L15" s="408"/>
      <c r="M15" s="408"/>
      <c r="N15" s="408"/>
      <c r="O15" s="408"/>
      <c r="P15" s="408"/>
      <c r="Q15" s="409"/>
      <c r="R15" s="408"/>
      <c r="S15" s="408"/>
      <c r="T15" s="408"/>
      <c r="U15" s="408"/>
      <c r="V15" s="410"/>
    </row>
    <row r="16" spans="1:22" ht="17.25" customHeight="1">
      <c r="A16" s="2440"/>
      <c r="B16" s="2423"/>
      <c r="C16" s="2424"/>
      <c r="D16" s="2425"/>
      <c r="E16" s="2425"/>
      <c r="F16" s="2395"/>
      <c r="G16" s="2395"/>
      <c r="H16" s="2426"/>
      <c r="I16" s="2424"/>
      <c r="J16" s="2427"/>
      <c r="K16" s="407"/>
      <c r="L16" s="408"/>
      <c r="M16" s="408"/>
      <c r="N16" s="408"/>
      <c r="O16" s="408"/>
      <c r="P16" s="408"/>
      <c r="Q16" s="409"/>
      <c r="R16" s="408"/>
      <c r="S16" s="408"/>
      <c r="T16" s="408"/>
      <c r="U16" s="408"/>
      <c r="V16" s="410"/>
    </row>
    <row r="17" spans="1:22" ht="17.25" customHeight="1">
      <c r="A17" s="2440"/>
      <c r="B17" s="2423"/>
      <c r="C17" s="2424"/>
      <c r="D17" s="2425"/>
      <c r="E17" s="2425"/>
      <c r="F17" s="2395"/>
      <c r="G17" s="2395"/>
      <c r="H17" s="2426"/>
      <c r="I17" s="2424"/>
      <c r="J17" s="2427"/>
      <c r="K17" s="407"/>
      <c r="L17" s="408"/>
      <c r="M17" s="408"/>
      <c r="N17" s="408"/>
      <c r="O17" s="408"/>
      <c r="P17" s="408"/>
      <c r="Q17" s="409"/>
      <c r="R17" s="408"/>
      <c r="S17" s="408"/>
      <c r="T17" s="408"/>
      <c r="U17" s="408"/>
      <c r="V17" s="410"/>
    </row>
    <row r="18" spans="1:22" ht="17.25" customHeight="1">
      <c r="A18" s="2440"/>
      <c r="B18" s="2423"/>
      <c r="C18" s="2424"/>
      <c r="D18" s="2425"/>
      <c r="E18" s="2425"/>
      <c r="F18" s="2395"/>
      <c r="G18" s="2395"/>
      <c r="H18" s="2426"/>
      <c r="I18" s="2424"/>
      <c r="J18" s="2427"/>
      <c r="K18" s="407"/>
      <c r="L18" s="408"/>
      <c r="M18" s="408"/>
      <c r="N18" s="408"/>
      <c r="O18" s="408"/>
      <c r="P18" s="408"/>
      <c r="Q18" s="409"/>
      <c r="R18" s="408"/>
      <c r="S18" s="408"/>
      <c r="T18" s="408"/>
      <c r="U18" s="408"/>
      <c r="V18" s="410"/>
    </row>
    <row r="19" spans="1:22" ht="17.25" customHeight="1">
      <c r="A19" s="2440"/>
      <c r="B19" s="2423"/>
      <c r="C19" s="2424"/>
      <c r="D19" s="2425"/>
      <c r="E19" s="2425"/>
      <c r="F19" s="2395"/>
      <c r="G19" s="2395"/>
      <c r="H19" s="2426"/>
      <c r="I19" s="2424"/>
      <c r="J19" s="2427"/>
      <c r="K19" s="407"/>
      <c r="L19" s="408"/>
      <c r="M19" s="408"/>
      <c r="N19" s="408"/>
      <c r="O19" s="408"/>
      <c r="P19" s="408"/>
      <c r="Q19" s="409"/>
      <c r="R19" s="408"/>
      <c r="S19" s="408"/>
      <c r="T19" s="408"/>
      <c r="U19" s="408"/>
      <c r="V19" s="410"/>
    </row>
    <row r="20" spans="1:22" ht="17.25" customHeight="1">
      <c r="A20" s="2440"/>
      <c r="B20" s="2423"/>
      <c r="C20" s="2424"/>
      <c r="D20" s="2425"/>
      <c r="E20" s="2425"/>
      <c r="F20" s="2395"/>
      <c r="G20" s="2395"/>
      <c r="H20" s="2426"/>
      <c r="I20" s="2424"/>
      <c r="J20" s="2427"/>
      <c r="K20" s="407"/>
      <c r="L20" s="408"/>
      <c r="M20" s="408"/>
      <c r="N20" s="408"/>
      <c r="O20" s="408"/>
      <c r="P20" s="408"/>
      <c r="Q20" s="409"/>
      <c r="R20" s="408"/>
      <c r="S20" s="408"/>
      <c r="T20" s="408"/>
      <c r="U20" s="408"/>
      <c r="V20" s="410"/>
    </row>
    <row r="21" spans="1:22" ht="17.25" customHeight="1">
      <c r="A21" s="2440"/>
      <c r="B21" s="2423"/>
      <c r="C21" s="2424"/>
      <c r="D21" s="2425"/>
      <c r="E21" s="2425"/>
      <c r="F21" s="2395"/>
      <c r="G21" s="2395"/>
      <c r="H21" s="2426"/>
      <c r="I21" s="2424"/>
      <c r="J21" s="2427"/>
      <c r="K21" s="407"/>
      <c r="L21" s="408"/>
      <c r="M21" s="408"/>
      <c r="N21" s="408"/>
      <c r="O21" s="408"/>
      <c r="P21" s="408"/>
      <c r="Q21" s="409"/>
      <c r="R21" s="408"/>
      <c r="S21" s="408"/>
      <c r="T21" s="408"/>
      <c r="U21" s="408"/>
      <c r="V21" s="410"/>
    </row>
    <row r="22" spans="1:22" ht="17.25" customHeight="1">
      <c r="A22" s="2440"/>
      <c r="B22" s="2423"/>
      <c r="C22" s="2424"/>
      <c r="D22" s="2425"/>
      <c r="E22" s="2425"/>
      <c r="F22" s="2395"/>
      <c r="G22" s="2395"/>
      <c r="H22" s="2426"/>
      <c r="I22" s="2424"/>
      <c r="J22" s="2427"/>
      <c r="K22" s="407"/>
      <c r="L22" s="408"/>
      <c r="M22" s="408"/>
      <c r="N22" s="408"/>
      <c r="O22" s="408"/>
      <c r="P22" s="408"/>
      <c r="Q22" s="409"/>
      <c r="R22" s="408"/>
      <c r="S22" s="408"/>
      <c r="T22" s="408"/>
      <c r="U22" s="408"/>
      <c r="V22" s="410"/>
    </row>
    <row r="23" spans="1:22" ht="17.25" customHeight="1">
      <c r="A23" s="2440"/>
      <c r="B23" s="2423"/>
      <c r="C23" s="2424"/>
      <c r="D23" s="2425"/>
      <c r="E23" s="2425"/>
      <c r="F23" s="2395"/>
      <c r="G23" s="2395"/>
      <c r="H23" s="2426"/>
      <c r="I23" s="2424"/>
      <c r="J23" s="2427"/>
      <c r="K23" s="407"/>
      <c r="L23" s="408"/>
      <c r="M23" s="408"/>
      <c r="N23" s="408"/>
      <c r="O23" s="408"/>
      <c r="P23" s="408"/>
      <c r="Q23" s="409"/>
      <c r="R23" s="408"/>
      <c r="S23" s="408"/>
      <c r="T23" s="408"/>
      <c r="U23" s="408"/>
      <c r="V23" s="410"/>
    </row>
    <row r="24" spans="1:22" ht="17.25" customHeight="1">
      <c r="A24" s="2440"/>
      <c r="B24" s="2443"/>
      <c r="C24" s="2436"/>
      <c r="D24" s="2445"/>
      <c r="E24" s="2445"/>
      <c r="F24" s="2447"/>
      <c r="G24" s="2447"/>
      <c r="H24" s="2434"/>
      <c r="I24" s="2436"/>
      <c r="J24" s="2438"/>
      <c r="K24" s="407"/>
      <c r="L24" s="408"/>
      <c r="M24" s="408"/>
      <c r="N24" s="408"/>
      <c r="O24" s="408"/>
      <c r="P24" s="408"/>
      <c r="Q24" s="409"/>
      <c r="R24" s="408"/>
      <c r="S24" s="408"/>
      <c r="T24" s="408"/>
      <c r="U24" s="408"/>
      <c r="V24" s="410"/>
    </row>
    <row r="25" spans="1:22" ht="17.25" customHeight="1" thickBot="1">
      <c r="A25" s="2440"/>
      <c r="B25" s="2443"/>
      <c r="C25" s="2436"/>
      <c r="D25" s="2445"/>
      <c r="E25" s="2445"/>
      <c r="F25" s="2447"/>
      <c r="G25" s="2447"/>
      <c r="H25" s="2434"/>
      <c r="I25" s="2436"/>
      <c r="J25" s="2438"/>
      <c r="K25" s="411"/>
      <c r="L25" s="412"/>
      <c r="M25" s="412"/>
      <c r="N25" s="412"/>
      <c r="O25" s="412"/>
      <c r="P25" s="412"/>
      <c r="Q25" s="413"/>
      <c r="R25" s="412"/>
      <c r="S25" s="412"/>
      <c r="T25" s="412"/>
      <c r="U25" s="412"/>
      <c r="V25" s="414"/>
    </row>
    <row r="26" spans="1:22" ht="17.25" customHeight="1" thickTop="1">
      <c r="A26" s="2440"/>
      <c r="B26" s="2451" t="s">
        <v>625</v>
      </c>
      <c r="C26" s="2452"/>
      <c r="D26" s="2455">
        <f>SUM(D14:D25)</f>
        <v>0</v>
      </c>
      <c r="E26" s="2455">
        <f>SUM(E14:E25)</f>
        <v>0</v>
      </c>
      <c r="F26" s="2457"/>
      <c r="G26" s="2457"/>
      <c r="H26" s="2457"/>
      <c r="I26" s="2457"/>
      <c r="J26" s="2457"/>
      <c r="K26" s="415">
        <f>K14+K16+K18+K20+K22+K24</f>
        <v>0</v>
      </c>
      <c r="L26" s="416">
        <f t="shared" ref="L26:V27" si="2">L14+L16+L18+L20+L22+L24</f>
        <v>0</v>
      </c>
      <c r="M26" s="416">
        <f t="shared" si="2"/>
        <v>0</v>
      </c>
      <c r="N26" s="416">
        <f t="shared" si="2"/>
        <v>0</v>
      </c>
      <c r="O26" s="416">
        <f t="shared" si="2"/>
        <v>0</v>
      </c>
      <c r="P26" s="416">
        <f t="shared" si="2"/>
        <v>0</v>
      </c>
      <c r="Q26" s="417">
        <f t="shared" si="2"/>
        <v>0</v>
      </c>
      <c r="R26" s="416">
        <f t="shared" si="2"/>
        <v>0</v>
      </c>
      <c r="S26" s="416">
        <f t="shared" si="2"/>
        <v>0</v>
      </c>
      <c r="T26" s="416">
        <f t="shared" si="2"/>
        <v>0</v>
      </c>
      <c r="U26" s="416">
        <f t="shared" si="2"/>
        <v>0</v>
      </c>
      <c r="V26" s="418">
        <f t="shared" si="2"/>
        <v>0</v>
      </c>
    </row>
    <row r="27" spans="1:22" ht="17.25" customHeight="1" thickBot="1">
      <c r="A27" s="2441"/>
      <c r="B27" s="2453"/>
      <c r="C27" s="2454"/>
      <c r="D27" s="2456"/>
      <c r="E27" s="2456"/>
      <c r="F27" s="2458"/>
      <c r="G27" s="2458"/>
      <c r="H27" s="2458"/>
      <c r="I27" s="2458"/>
      <c r="J27" s="2458"/>
      <c r="K27" s="419">
        <f>K15+K17+K19+K21+K23+K25</f>
        <v>0</v>
      </c>
      <c r="L27" s="420">
        <f t="shared" si="2"/>
        <v>0</v>
      </c>
      <c r="M27" s="420">
        <f t="shared" si="2"/>
        <v>0</v>
      </c>
      <c r="N27" s="420">
        <f t="shared" si="2"/>
        <v>0</v>
      </c>
      <c r="O27" s="420">
        <f t="shared" si="2"/>
        <v>0</v>
      </c>
      <c r="P27" s="420">
        <f t="shared" si="2"/>
        <v>0</v>
      </c>
      <c r="Q27" s="421">
        <f t="shared" si="2"/>
        <v>0</v>
      </c>
      <c r="R27" s="420">
        <f t="shared" si="2"/>
        <v>0</v>
      </c>
      <c r="S27" s="420">
        <f t="shared" si="2"/>
        <v>0</v>
      </c>
      <c r="T27" s="420">
        <f t="shared" si="2"/>
        <v>0</v>
      </c>
      <c r="U27" s="420">
        <f t="shared" si="2"/>
        <v>0</v>
      </c>
      <c r="V27" s="422">
        <f t="shared" si="2"/>
        <v>0</v>
      </c>
    </row>
    <row r="28" spans="1:22" ht="17.25" customHeight="1" thickTop="1">
      <c r="A28" s="2448" t="s">
        <v>626</v>
      </c>
      <c r="B28" s="2442"/>
      <c r="C28" s="2435"/>
      <c r="D28" s="2444"/>
      <c r="E28" s="2444"/>
      <c r="F28" s="2446"/>
      <c r="G28" s="2446"/>
      <c r="H28" s="2433"/>
      <c r="I28" s="2435"/>
      <c r="J28" s="2437"/>
      <c r="K28" s="403"/>
      <c r="L28" s="404"/>
      <c r="M28" s="404"/>
      <c r="N28" s="404"/>
      <c r="O28" s="404"/>
      <c r="P28" s="404"/>
      <c r="Q28" s="405"/>
      <c r="R28" s="404"/>
      <c r="S28" s="404"/>
      <c r="T28" s="404"/>
      <c r="U28" s="404"/>
      <c r="V28" s="406"/>
    </row>
    <row r="29" spans="1:22" ht="17.25" customHeight="1">
      <c r="A29" s="2449"/>
      <c r="B29" s="2443"/>
      <c r="C29" s="2436"/>
      <c r="D29" s="2445"/>
      <c r="E29" s="2445"/>
      <c r="F29" s="2447"/>
      <c r="G29" s="2447"/>
      <c r="H29" s="2434"/>
      <c r="I29" s="2436"/>
      <c r="J29" s="2438"/>
      <c r="K29" s="411"/>
      <c r="L29" s="412"/>
      <c r="M29" s="412"/>
      <c r="N29" s="412"/>
      <c r="O29" s="412"/>
      <c r="P29" s="412"/>
      <c r="Q29" s="413"/>
      <c r="R29" s="412"/>
      <c r="S29" s="412"/>
      <c r="T29" s="412"/>
      <c r="U29" s="412"/>
      <c r="V29" s="414"/>
    </row>
    <row r="30" spans="1:22" ht="17.25" customHeight="1">
      <c r="A30" s="2449"/>
      <c r="B30" s="2423"/>
      <c r="C30" s="2424"/>
      <c r="D30" s="2425"/>
      <c r="E30" s="2425"/>
      <c r="F30" s="2395"/>
      <c r="G30" s="2395"/>
      <c r="H30" s="2426"/>
      <c r="I30" s="2424"/>
      <c r="J30" s="2427"/>
      <c r="K30" s="407"/>
      <c r="L30" s="408"/>
      <c r="M30" s="408"/>
      <c r="N30" s="408"/>
      <c r="O30" s="408"/>
      <c r="P30" s="408"/>
      <c r="Q30" s="409"/>
      <c r="R30" s="408"/>
      <c r="S30" s="408"/>
      <c r="T30" s="408"/>
      <c r="U30" s="408"/>
      <c r="V30" s="410"/>
    </row>
    <row r="31" spans="1:22" ht="17.25" customHeight="1">
      <c r="A31" s="2449"/>
      <c r="B31" s="2423"/>
      <c r="C31" s="2424"/>
      <c r="D31" s="2425"/>
      <c r="E31" s="2425"/>
      <c r="F31" s="2395"/>
      <c r="G31" s="2395"/>
      <c r="H31" s="2426"/>
      <c r="I31" s="2424"/>
      <c r="J31" s="2427"/>
      <c r="K31" s="407"/>
      <c r="L31" s="408"/>
      <c r="M31" s="408"/>
      <c r="N31" s="408"/>
      <c r="O31" s="408"/>
      <c r="P31" s="408"/>
      <c r="Q31" s="409"/>
      <c r="R31" s="408"/>
      <c r="S31" s="408"/>
      <c r="T31" s="408"/>
      <c r="U31" s="408"/>
      <c r="V31" s="410"/>
    </row>
    <row r="32" spans="1:22" ht="17.25" customHeight="1">
      <c r="A32" s="2449"/>
      <c r="B32" s="2423"/>
      <c r="C32" s="2424"/>
      <c r="D32" s="2425"/>
      <c r="E32" s="2425"/>
      <c r="F32" s="2395"/>
      <c r="G32" s="2395"/>
      <c r="H32" s="2426"/>
      <c r="I32" s="2424"/>
      <c r="J32" s="2427"/>
      <c r="K32" s="407"/>
      <c r="L32" s="408"/>
      <c r="M32" s="408"/>
      <c r="N32" s="408"/>
      <c r="O32" s="408"/>
      <c r="P32" s="408"/>
      <c r="Q32" s="409"/>
      <c r="R32" s="408"/>
      <c r="S32" s="408"/>
      <c r="T32" s="408"/>
      <c r="U32" s="408"/>
      <c r="V32" s="410"/>
    </row>
    <row r="33" spans="1:23" ht="17.25" customHeight="1">
      <c r="A33" s="2449"/>
      <c r="B33" s="2423"/>
      <c r="C33" s="2424"/>
      <c r="D33" s="2425"/>
      <c r="E33" s="2425"/>
      <c r="F33" s="2395"/>
      <c r="G33" s="2395"/>
      <c r="H33" s="2426"/>
      <c r="I33" s="2424"/>
      <c r="J33" s="2427"/>
      <c r="K33" s="407"/>
      <c r="L33" s="408"/>
      <c r="M33" s="408"/>
      <c r="N33" s="408"/>
      <c r="O33" s="408"/>
      <c r="P33" s="408"/>
      <c r="Q33" s="409"/>
      <c r="R33" s="408"/>
      <c r="S33" s="408"/>
      <c r="T33" s="408"/>
      <c r="U33" s="408"/>
      <c r="V33" s="410"/>
    </row>
    <row r="34" spans="1:23" ht="17.25" customHeight="1">
      <c r="A34" s="2449"/>
      <c r="B34" s="2423"/>
      <c r="C34" s="2424"/>
      <c r="D34" s="2425"/>
      <c r="E34" s="2425"/>
      <c r="F34" s="2395"/>
      <c r="G34" s="2395"/>
      <c r="H34" s="2426"/>
      <c r="I34" s="2424"/>
      <c r="J34" s="2427"/>
      <c r="K34" s="407"/>
      <c r="L34" s="408"/>
      <c r="M34" s="408"/>
      <c r="N34" s="408"/>
      <c r="O34" s="408"/>
      <c r="P34" s="408"/>
      <c r="Q34" s="409"/>
      <c r="R34" s="408"/>
      <c r="S34" s="408"/>
      <c r="T34" s="408"/>
      <c r="U34" s="408"/>
      <c r="V34" s="410"/>
    </row>
    <row r="35" spans="1:23" ht="17.25" customHeight="1" thickBot="1">
      <c r="A35" s="2449"/>
      <c r="B35" s="2423"/>
      <c r="C35" s="2424"/>
      <c r="D35" s="2425"/>
      <c r="E35" s="2425"/>
      <c r="F35" s="2395"/>
      <c r="G35" s="2395"/>
      <c r="H35" s="2426"/>
      <c r="I35" s="2424"/>
      <c r="J35" s="2427"/>
      <c r="K35" s="407"/>
      <c r="L35" s="408"/>
      <c r="M35" s="408"/>
      <c r="N35" s="408"/>
      <c r="O35" s="408"/>
      <c r="P35" s="408"/>
      <c r="Q35" s="409"/>
      <c r="R35" s="408"/>
      <c r="S35" s="408"/>
      <c r="T35" s="408"/>
      <c r="U35" s="408"/>
      <c r="V35" s="410"/>
    </row>
    <row r="36" spans="1:23" ht="17.25" customHeight="1" thickTop="1">
      <c r="A36" s="2449"/>
      <c r="B36" s="2451" t="s">
        <v>627</v>
      </c>
      <c r="C36" s="2452"/>
      <c r="D36" s="2459">
        <f>SUM(D28:D35)</f>
        <v>0</v>
      </c>
      <c r="E36" s="2459">
        <f>SUM(E28:E35)</f>
        <v>0</v>
      </c>
      <c r="F36" s="2457"/>
      <c r="G36" s="2457"/>
      <c r="H36" s="2457"/>
      <c r="I36" s="2457"/>
      <c r="J36" s="2457"/>
      <c r="K36" s="415">
        <f>K28+K30+K32+K34</f>
        <v>0</v>
      </c>
      <c r="L36" s="416">
        <f t="shared" ref="L36:V37" si="3">L28+L30+L32+L34</f>
        <v>0</v>
      </c>
      <c r="M36" s="416">
        <f t="shared" si="3"/>
        <v>0</v>
      </c>
      <c r="N36" s="416">
        <f t="shared" si="3"/>
        <v>0</v>
      </c>
      <c r="O36" s="416">
        <f t="shared" si="3"/>
        <v>0</v>
      </c>
      <c r="P36" s="416">
        <f t="shared" si="3"/>
        <v>0</v>
      </c>
      <c r="Q36" s="417">
        <f t="shared" si="3"/>
        <v>0</v>
      </c>
      <c r="R36" s="416">
        <f t="shared" si="3"/>
        <v>0</v>
      </c>
      <c r="S36" s="416">
        <f t="shared" si="3"/>
        <v>0</v>
      </c>
      <c r="T36" s="416">
        <f t="shared" si="3"/>
        <v>0</v>
      </c>
      <c r="U36" s="416">
        <f t="shared" si="3"/>
        <v>0</v>
      </c>
      <c r="V36" s="418">
        <f t="shared" si="3"/>
        <v>0</v>
      </c>
    </row>
    <row r="37" spans="1:23" ht="17.25" customHeight="1" thickBot="1">
      <c r="A37" s="2450"/>
      <c r="B37" s="2453"/>
      <c r="C37" s="2454"/>
      <c r="D37" s="2460"/>
      <c r="E37" s="2460"/>
      <c r="F37" s="2458"/>
      <c r="G37" s="2458"/>
      <c r="H37" s="2458"/>
      <c r="I37" s="2458"/>
      <c r="J37" s="2458"/>
      <c r="K37" s="419">
        <f>K29+K31+K33+K35</f>
        <v>0</v>
      </c>
      <c r="L37" s="420">
        <f t="shared" si="3"/>
        <v>0</v>
      </c>
      <c r="M37" s="420">
        <f t="shared" si="3"/>
        <v>0</v>
      </c>
      <c r="N37" s="420">
        <f t="shared" si="3"/>
        <v>0</v>
      </c>
      <c r="O37" s="420">
        <f t="shared" si="3"/>
        <v>0</v>
      </c>
      <c r="P37" s="420">
        <f t="shared" si="3"/>
        <v>0</v>
      </c>
      <c r="Q37" s="421">
        <f t="shared" si="3"/>
        <v>0</v>
      </c>
      <c r="R37" s="420">
        <f t="shared" si="3"/>
        <v>0</v>
      </c>
      <c r="S37" s="420">
        <f t="shared" si="3"/>
        <v>0</v>
      </c>
      <c r="T37" s="420">
        <f t="shared" si="3"/>
        <v>0</v>
      </c>
      <c r="U37" s="420">
        <f t="shared" si="3"/>
        <v>0</v>
      </c>
      <c r="V37" s="422">
        <f t="shared" si="3"/>
        <v>0</v>
      </c>
    </row>
    <row r="38" spans="1:23" ht="17.25" customHeight="1" thickTop="1">
      <c r="A38" s="2483" t="s">
        <v>628</v>
      </c>
      <c r="B38" s="2442"/>
      <c r="C38" s="2435"/>
      <c r="D38" s="2444"/>
      <c r="E38" s="2444"/>
      <c r="F38" s="2446"/>
      <c r="G38" s="2446"/>
      <c r="H38" s="2433"/>
      <c r="I38" s="2435"/>
      <c r="J38" s="2437"/>
      <c r="K38" s="403"/>
      <c r="L38" s="404"/>
      <c r="M38" s="404"/>
      <c r="N38" s="404"/>
      <c r="O38" s="404"/>
      <c r="P38" s="404"/>
      <c r="Q38" s="405"/>
      <c r="R38" s="404"/>
      <c r="S38" s="404"/>
      <c r="T38" s="404"/>
      <c r="U38" s="404"/>
      <c r="V38" s="406"/>
    </row>
    <row r="39" spans="1:23" ht="17.25" customHeight="1">
      <c r="A39" s="2484"/>
      <c r="B39" s="2443"/>
      <c r="C39" s="2436"/>
      <c r="D39" s="2445"/>
      <c r="E39" s="2445"/>
      <c r="F39" s="2447"/>
      <c r="G39" s="2447"/>
      <c r="H39" s="2434"/>
      <c r="I39" s="2436"/>
      <c r="J39" s="2438"/>
      <c r="K39" s="407"/>
      <c r="L39" s="408"/>
      <c r="M39" s="408"/>
      <c r="N39" s="408"/>
      <c r="O39" s="408"/>
      <c r="P39" s="408"/>
      <c r="Q39" s="409"/>
      <c r="R39" s="408"/>
      <c r="S39" s="408"/>
      <c r="T39" s="408"/>
      <c r="U39" s="408"/>
      <c r="V39" s="410"/>
    </row>
    <row r="40" spans="1:23" ht="17.25" customHeight="1">
      <c r="A40" s="2484"/>
      <c r="B40" s="2423"/>
      <c r="C40" s="2424"/>
      <c r="D40" s="2425"/>
      <c r="E40" s="2425"/>
      <c r="F40" s="2395"/>
      <c r="G40" s="2395"/>
      <c r="H40" s="2426"/>
      <c r="I40" s="2424"/>
      <c r="J40" s="2427"/>
      <c r="K40" s="407"/>
      <c r="L40" s="408"/>
      <c r="M40" s="408"/>
      <c r="N40" s="408"/>
      <c r="O40" s="408"/>
      <c r="P40" s="408"/>
      <c r="Q40" s="409"/>
      <c r="R40" s="408"/>
      <c r="S40" s="408"/>
      <c r="T40" s="408"/>
      <c r="U40" s="408"/>
      <c r="V40" s="410"/>
    </row>
    <row r="41" spans="1:23" ht="17.25" customHeight="1">
      <c r="A41" s="2484"/>
      <c r="B41" s="2423"/>
      <c r="C41" s="2424"/>
      <c r="D41" s="2425"/>
      <c r="E41" s="2425"/>
      <c r="F41" s="2395"/>
      <c r="G41" s="2395"/>
      <c r="H41" s="2426"/>
      <c r="I41" s="2424"/>
      <c r="J41" s="2427"/>
      <c r="K41" s="407"/>
      <c r="L41" s="408"/>
      <c r="M41" s="408"/>
      <c r="N41" s="408"/>
      <c r="O41" s="408"/>
      <c r="P41" s="408"/>
      <c r="Q41" s="409"/>
      <c r="R41" s="408"/>
      <c r="S41" s="408"/>
      <c r="T41" s="408"/>
      <c r="U41" s="408"/>
      <c r="V41" s="410"/>
    </row>
    <row r="42" spans="1:23" ht="17.25" customHeight="1">
      <c r="A42" s="2484"/>
      <c r="B42" s="2443"/>
      <c r="C42" s="2436"/>
      <c r="D42" s="2445"/>
      <c r="E42" s="2445"/>
      <c r="F42" s="2447"/>
      <c r="G42" s="2447"/>
      <c r="H42" s="2434"/>
      <c r="I42" s="2436"/>
      <c r="J42" s="2438"/>
      <c r="K42" s="407"/>
      <c r="L42" s="408"/>
      <c r="M42" s="408"/>
      <c r="N42" s="408"/>
      <c r="O42" s="408"/>
      <c r="P42" s="408"/>
      <c r="Q42" s="409"/>
      <c r="R42" s="408"/>
      <c r="S42" s="408"/>
      <c r="T42" s="408"/>
      <c r="U42" s="408"/>
      <c r="V42" s="410"/>
    </row>
    <row r="43" spans="1:23" ht="17.25" customHeight="1" thickBot="1">
      <c r="A43" s="2484"/>
      <c r="B43" s="2464"/>
      <c r="C43" s="2465"/>
      <c r="D43" s="2461"/>
      <c r="E43" s="2461"/>
      <c r="F43" s="2462"/>
      <c r="G43" s="2462"/>
      <c r="H43" s="2463"/>
      <c r="I43" s="2465"/>
      <c r="J43" s="2482"/>
      <c r="K43" s="407"/>
      <c r="L43" s="408"/>
      <c r="M43" s="408"/>
      <c r="N43" s="408"/>
      <c r="O43" s="408"/>
      <c r="P43" s="408"/>
      <c r="Q43" s="409"/>
      <c r="R43" s="408"/>
      <c r="S43" s="408"/>
      <c r="T43" s="408"/>
      <c r="U43" s="408"/>
      <c r="V43" s="410"/>
    </row>
    <row r="44" spans="1:23" ht="17.25" customHeight="1" thickTop="1">
      <c r="A44" s="2484"/>
      <c r="B44" s="2451" t="s">
        <v>629</v>
      </c>
      <c r="C44" s="2452"/>
      <c r="D44" s="2459">
        <f>SUM(D38:D43)</f>
        <v>0</v>
      </c>
      <c r="E44" s="2459">
        <f>SUM(E38:E43)</f>
        <v>0</v>
      </c>
      <c r="F44" s="2457"/>
      <c r="G44" s="2457"/>
      <c r="H44" s="2457"/>
      <c r="I44" s="2457"/>
      <c r="J44" s="2457"/>
      <c r="K44" s="415">
        <f>K38+K40+K42</f>
        <v>0</v>
      </c>
      <c r="L44" s="416">
        <f t="shared" ref="L44:V44" si="4">L38+L40+L42</f>
        <v>0</v>
      </c>
      <c r="M44" s="416">
        <f t="shared" si="4"/>
        <v>0</v>
      </c>
      <c r="N44" s="416">
        <f t="shared" si="4"/>
        <v>0</v>
      </c>
      <c r="O44" s="416">
        <f t="shared" si="4"/>
        <v>0</v>
      </c>
      <c r="P44" s="416">
        <f t="shared" si="4"/>
        <v>0</v>
      </c>
      <c r="Q44" s="417">
        <f t="shared" si="4"/>
        <v>0</v>
      </c>
      <c r="R44" s="416">
        <f t="shared" si="4"/>
        <v>0</v>
      </c>
      <c r="S44" s="416">
        <f t="shared" si="4"/>
        <v>0</v>
      </c>
      <c r="T44" s="416">
        <f t="shared" si="4"/>
        <v>0</v>
      </c>
      <c r="U44" s="416">
        <f t="shared" si="4"/>
        <v>0</v>
      </c>
      <c r="V44" s="418">
        <f t="shared" si="4"/>
        <v>0</v>
      </c>
    </row>
    <row r="45" spans="1:23" ht="17.25" customHeight="1" thickBot="1">
      <c r="A45" s="2485"/>
      <c r="B45" s="2453"/>
      <c r="C45" s="2454"/>
      <c r="D45" s="2460"/>
      <c r="E45" s="2460"/>
      <c r="F45" s="2458"/>
      <c r="G45" s="2458"/>
      <c r="H45" s="2458"/>
      <c r="I45" s="2458"/>
      <c r="J45" s="2458"/>
      <c r="K45" s="777">
        <f>+K39+K41+K43</f>
        <v>0</v>
      </c>
      <c r="L45" s="778">
        <f t="shared" ref="L45:V45" si="5">+L39+L41+L43</f>
        <v>0</v>
      </c>
      <c r="M45" s="778">
        <f t="shared" si="5"/>
        <v>0</v>
      </c>
      <c r="N45" s="778">
        <f t="shared" si="5"/>
        <v>0</v>
      </c>
      <c r="O45" s="778">
        <f t="shared" si="5"/>
        <v>0</v>
      </c>
      <c r="P45" s="778">
        <f t="shared" si="5"/>
        <v>0</v>
      </c>
      <c r="Q45" s="779">
        <f t="shared" si="5"/>
        <v>0</v>
      </c>
      <c r="R45" s="778">
        <f t="shared" si="5"/>
        <v>0</v>
      </c>
      <c r="S45" s="778">
        <f t="shared" si="5"/>
        <v>0</v>
      </c>
      <c r="T45" s="778">
        <f t="shared" si="5"/>
        <v>0</v>
      </c>
      <c r="U45" s="778">
        <f t="shared" si="5"/>
        <v>0</v>
      </c>
      <c r="V45" s="780">
        <f t="shared" si="5"/>
        <v>0</v>
      </c>
    </row>
    <row r="46" spans="1:23" ht="17.25" customHeight="1" thickTop="1">
      <c r="A46" s="2470" t="s">
        <v>630</v>
      </c>
      <c r="B46" s="2471"/>
      <c r="C46" s="2472"/>
      <c r="D46" s="2476">
        <f>D26+D36+D44</f>
        <v>0</v>
      </c>
      <c r="E46" s="2476">
        <f>E26+E36+E44</f>
        <v>0</v>
      </c>
      <c r="F46" s="2478"/>
      <c r="G46" s="2478"/>
      <c r="H46" s="2480"/>
      <c r="I46" s="2466"/>
      <c r="J46" s="2468"/>
      <c r="K46" s="423">
        <f>K26+K36+K44</f>
        <v>0</v>
      </c>
      <c r="L46" s="416">
        <f t="shared" ref="L46:V47" si="6">L26+L36+L44</f>
        <v>0</v>
      </c>
      <c r="M46" s="416">
        <f t="shared" si="6"/>
        <v>0</v>
      </c>
      <c r="N46" s="416">
        <f t="shared" si="6"/>
        <v>0</v>
      </c>
      <c r="O46" s="416">
        <f t="shared" si="6"/>
        <v>0</v>
      </c>
      <c r="P46" s="416">
        <f t="shared" si="6"/>
        <v>0</v>
      </c>
      <c r="Q46" s="424">
        <f t="shared" si="6"/>
        <v>0</v>
      </c>
      <c r="R46" s="425">
        <f t="shared" si="6"/>
        <v>0</v>
      </c>
      <c r="S46" s="416">
        <f t="shared" si="6"/>
        <v>0</v>
      </c>
      <c r="T46" s="416">
        <f t="shared" si="6"/>
        <v>0</v>
      </c>
      <c r="U46" s="416">
        <f t="shared" si="6"/>
        <v>0</v>
      </c>
      <c r="V46" s="418">
        <f t="shared" si="6"/>
        <v>0</v>
      </c>
    </row>
    <row r="47" spans="1:23" ht="17.25" customHeight="1" thickBot="1">
      <c r="A47" s="2473"/>
      <c r="B47" s="2474"/>
      <c r="C47" s="2475"/>
      <c r="D47" s="2477"/>
      <c r="E47" s="2477"/>
      <c r="F47" s="2479"/>
      <c r="G47" s="2479"/>
      <c r="H47" s="2481"/>
      <c r="I47" s="2467"/>
      <c r="J47" s="2469"/>
      <c r="K47" s="426">
        <f>K27+K37+K45</f>
        <v>0</v>
      </c>
      <c r="L47" s="427">
        <f t="shared" si="6"/>
        <v>0</v>
      </c>
      <c r="M47" s="427">
        <f t="shared" si="6"/>
        <v>0</v>
      </c>
      <c r="N47" s="427">
        <f t="shared" si="6"/>
        <v>0</v>
      </c>
      <c r="O47" s="427">
        <f t="shared" si="6"/>
        <v>0</v>
      </c>
      <c r="P47" s="427">
        <f t="shared" si="6"/>
        <v>0</v>
      </c>
      <c r="Q47" s="428">
        <f t="shared" si="6"/>
        <v>0</v>
      </c>
      <c r="R47" s="429">
        <f t="shared" si="6"/>
        <v>0</v>
      </c>
      <c r="S47" s="427">
        <f t="shared" si="6"/>
        <v>0</v>
      </c>
      <c r="T47" s="427">
        <f t="shared" si="6"/>
        <v>0</v>
      </c>
      <c r="U47" s="427">
        <f t="shared" si="6"/>
        <v>0</v>
      </c>
      <c r="V47" s="430">
        <f t="shared" si="6"/>
        <v>0</v>
      </c>
      <c r="W47" s="781"/>
    </row>
    <row r="48" spans="1:23" ht="9" customHeight="1"/>
    <row r="49" spans="11:22" hidden="1">
      <c r="K49" s="782"/>
      <c r="L49" s="782"/>
      <c r="M49" s="782"/>
      <c r="N49" s="782"/>
      <c r="O49" s="782"/>
      <c r="P49" s="782"/>
      <c r="Q49" s="783">
        <v>0</v>
      </c>
      <c r="R49" s="782"/>
      <c r="S49" s="782"/>
      <c r="T49" s="782">
        <v>12</v>
      </c>
      <c r="U49" s="782"/>
      <c r="V49" s="782"/>
    </row>
    <row r="50" spans="11:22" hidden="1">
      <c r="K50" s="782"/>
      <c r="L50" s="782"/>
      <c r="M50" s="782"/>
      <c r="N50" s="782"/>
      <c r="O50" s="782"/>
      <c r="P50" s="782"/>
      <c r="Q50" s="783">
        <v>0</v>
      </c>
      <c r="R50" s="782"/>
      <c r="S50" s="782"/>
      <c r="T50" s="782">
        <v>12</v>
      </c>
      <c r="U50" s="782"/>
      <c r="V50" s="782"/>
    </row>
    <row r="51" spans="11:22" hidden="1">
      <c r="K51" s="782"/>
      <c r="L51" s="782"/>
      <c r="M51" s="782"/>
      <c r="N51" s="782"/>
      <c r="O51" s="782"/>
      <c r="P51" s="782"/>
      <c r="Q51" s="783">
        <v>0</v>
      </c>
      <c r="R51" s="782"/>
      <c r="S51" s="782"/>
      <c r="T51" s="782">
        <v>12</v>
      </c>
      <c r="U51" s="782"/>
      <c r="V51" s="782"/>
    </row>
  </sheetData>
  <sheetProtection selectLockedCells="1"/>
  <mergeCells count="181">
    <mergeCell ref="G36:G37"/>
    <mergeCell ref="H36:H37"/>
    <mergeCell ref="I46:I47"/>
    <mergeCell ref="J46:J47"/>
    <mergeCell ref="A46:C47"/>
    <mergeCell ref="D46:D47"/>
    <mergeCell ref="E46:E47"/>
    <mergeCell ref="F46:F47"/>
    <mergeCell ref="G46:G47"/>
    <mergeCell ref="H46:H47"/>
    <mergeCell ref="I42:I43"/>
    <mergeCell ref="J42:J43"/>
    <mergeCell ref="B44:C45"/>
    <mergeCell ref="D44:D45"/>
    <mergeCell ref="E44:E45"/>
    <mergeCell ref="F44:F45"/>
    <mergeCell ref="G44:G45"/>
    <mergeCell ref="H44:H45"/>
    <mergeCell ref="I44:I45"/>
    <mergeCell ref="J44:J45"/>
    <mergeCell ref="A38:A45"/>
    <mergeCell ref="H40:H41"/>
    <mergeCell ref="I40:I41"/>
    <mergeCell ref="J40:J41"/>
    <mergeCell ref="D42:D43"/>
    <mergeCell ref="E42:E43"/>
    <mergeCell ref="F42:F43"/>
    <mergeCell ref="G42:G43"/>
    <mergeCell ref="H42:H43"/>
    <mergeCell ref="B40:B41"/>
    <mergeCell ref="C40:C41"/>
    <mergeCell ref="D40:D41"/>
    <mergeCell ref="E40:E41"/>
    <mergeCell ref="F40:F41"/>
    <mergeCell ref="G40:G41"/>
    <mergeCell ref="B42:B43"/>
    <mergeCell ref="C42:C43"/>
    <mergeCell ref="I36:I37"/>
    <mergeCell ref="J36:J37"/>
    <mergeCell ref="G38:G39"/>
    <mergeCell ref="H38:H39"/>
    <mergeCell ref="I38:I39"/>
    <mergeCell ref="J38:J39"/>
    <mergeCell ref="B34:B35"/>
    <mergeCell ref="C34:C35"/>
    <mergeCell ref="D34:D35"/>
    <mergeCell ref="E34:E35"/>
    <mergeCell ref="F34:F35"/>
    <mergeCell ref="G34:G35"/>
    <mergeCell ref="H34:H35"/>
    <mergeCell ref="I34:I35"/>
    <mergeCell ref="J34:J35"/>
    <mergeCell ref="B38:B39"/>
    <mergeCell ref="C38:C39"/>
    <mergeCell ref="D38:D39"/>
    <mergeCell ref="E38:E39"/>
    <mergeCell ref="F38:F39"/>
    <mergeCell ref="B36:C37"/>
    <mergeCell ref="D36:D37"/>
    <mergeCell ref="E36:E37"/>
    <mergeCell ref="F36:F37"/>
    <mergeCell ref="F30:F31"/>
    <mergeCell ref="G30:G31"/>
    <mergeCell ref="H30:H31"/>
    <mergeCell ref="I30:I31"/>
    <mergeCell ref="J30:J31"/>
    <mergeCell ref="B32:B33"/>
    <mergeCell ref="C32:C33"/>
    <mergeCell ref="D32:D33"/>
    <mergeCell ref="E32:E33"/>
    <mergeCell ref="F32:F33"/>
    <mergeCell ref="G32:G33"/>
    <mergeCell ref="H32:H33"/>
    <mergeCell ref="I32:I33"/>
    <mergeCell ref="J32:J33"/>
    <mergeCell ref="A28:A37"/>
    <mergeCell ref="B28:B29"/>
    <mergeCell ref="C28:C29"/>
    <mergeCell ref="D28:D29"/>
    <mergeCell ref="E28:E29"/>
    <mergeCell ref="F28:F29"/>
    <mergeCell ref="I24:I25"/>
    <mergeCell ref="J24:J25"/>
    <mergeCell ref="B26:C27"/>
    <mergeCell ref="D26:D27"/>
    <mergeCell ref="E26:E27"/>
    <mergeCell ref="F26:F27"/>
    <mergeCell ref="G26:G27"/>
    <mergeCell ref="H26:H27"/>
    <mergeCell ref="I26:I27"/>
    <mergeCell ref="J26:J27"/>
    <mergeCell ref="G28:G29"/>
    <mergeCell ref="H28:H29"/>
    <mergeCell ref="I28:I29"/>
    <mergeCell ref="J28:J29"/>
    <mergeCell ref="B30:B31"/>
    <mergeCell ref="C30:C31"/>
    <mergeCell ref="D30:D31"/>
    <mergeCell ref="E30:E31"/>
    <mergeCell ref="H20:H21"/>
    <mergeCell ref="I20:I21"/>
    <mergeCell ref="J20:J21"/>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B20:B21"/>
    <mergeCell ref="C20:C21"/>
    <mergeCell ref="D20:D21"/>
    <mergeCell ref="E20:E21"/>
    <mergeCell ref="F20:F21"/>
    <mergeCell ref="S12:S13"/>
    <mergeCell ref="A11:A13"/>
    <mergeCell ref="B11:B13"/>
    <mergeCell ref="H14:H15"/>
    <mergeCell ref="I14:I15"/>
    <mergeCell ref="J14:J15"/>
    <mergeCell ref="B16:B17"/>
    <mergeCell ref="C16:C17"/>
    <mergeCell ref="D16:D17"/>
    <mergeCell ref="E16:E17"/>
    <mergeCell ref="F16:F17"/>
    <mergeCell ref="G16:G17"/>
    <mergeCell ref="H16:H17"/>
    <mergeCell ref="I16:I17"/>
    <mergeCell ref="J16:J17"/>
    <mergeCell ref="A14:A27"/>
    <mergeCell ref="B14:B15"/>
    <mergeCell ref="C14:C15"/>
    <mergeCell ref="D14:D15"/>
    <mergeCell ref="E14:E15"/>
    <mergeCell ref="F14:F15"/>
    <mergeCell ref="G14:G15"/>
    <mergeCell ref="N12:N13"/>
    <mergeCell ref="O12:O13"/>
    <mergeCell ref="Q12:Q13"/>
    <mergeCell ref="B18:B19"/>
    <mergeCell ref="C18:C19"/>
    <mergeCell ref="D18:D19"/>
    <mergeCell ref="E18:E19"/>
    <mergeCell ref="F18:F19"/>
    <mergeCell ref="G18:G19"/>
    <mergeCell ref="H18:H19"/>
    <mergeCell ref="I18:I19"/>
    <mergeCell ref="J18:J19"/>
    <mergeCell ref="R12:R13"/>
    <mergeCell ref="G20:G21"/>
    <mergeCell ref="O11:P11"/>
    <mergeCell ref="Q11:T11"/>
    <mergeCell ref="U11:V11"/>
    <mergeCell ref="C12:C13"/>
    <mergeCell ref="D12:D13"/>
    <mergeCell ref="E12:E13"/>
    <mergeCell ref="F12:F13"/>
    <mergeCell ref="G12:G13"/>
    <mergeCell ref="H12:H13"/>
    <mergeCell ref="I12:I13"/>
    <mergeCell ref="D11:E11"/>
    <mergeCell ref="F11:G11"/>
    <mergeCell ref="H11:J11"/>
    <mergeCell ref="K11:N11"/>
    <mergeCell ref="J12:J13"/>
    <mergeCell ref="K12:K13"/>
    <mergeCell ref="L12:L13"/>
    <mergeCell ref="M12:M13"/>
    <mergeCell ref="T12:T13"/>
    <mergeCell ref="U12:U13"/>
    <mergeCell ref="V12:V13"/>
    <mergeCell ref="P12:P13"/>
  </mergeCells>
  <phoneticPr fontId="2"/>
  <dataValidations count="2">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s>
  <printOptions horizontalCentered="1"/>
  <pageMargins left="0.55118110236220474" right="0.19685039370078741" top="0.59055118110236227" bottom="0.19685039370078741" header="0.19685039370078741" footer="0"/>
  <pageSetup paperSize="9" scale="7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8"/>
  <sheetViews>
    <sheetView view="pageBreakPreview" zoomScaleNormal="100" zoomScaleSheetLayoutView="100" workbookViewId="0">
      <selection activeCell="B2" sqref="B2"/>
    </sheetView>
  </sheetViews>
  <sheetFormatPr defaultRowHeight="13.5"/>
  <cols>
    <col min="1" max="1" width="0.875" style="149" customWidth="1"/>
    <col min="2" max="4" width="9" style="149"/>
    <col min="5" max="5" width="11.625" style="149" customWidth="1"/>
    <col min="6" max="8" width="9" style="149"/>
    <col min="9" max="9" width="17.75" style="149" customWidth="1"/>
    <col min="10" max="10" width="0.875" style="149" customWidth="1"/>
    <col min="11" max="16384" width="9" style="149"/>
  </cols>
  <sheetData>
    <row r="1" spans="2:9">
      <c r="B1" s="149" t="s">
        <v>121</v>
      </c>
    </row>
    <row r="3" spans="2:9" ht="17.25" customHeight="1">
      <c r="B3" s="1338" t="s">
        <v>1238</v>
      </c>
      <c r="C3" s="1339"/>
      <c r="D3" s="1339"/>
      <c r="E3" s="1339"/>
      <c r="F3" s="1339"/>
      <c r="G3" s="1339"/>
      <c r="H3" s="1339"/>
      <c r="I3" s="1340"/>
    </row>
    <row r="4" spans="2:9" ht="17.25" customHeight="1">
      <c r="B4" s="1341"/>
      <c r="C4" s="1336"/>
      <c r="D4" s="1336"/>
      <c r="E4" s="1336"/>
      <c r="F4" s="1336"/>
      <c r="G4" s="1336"/>
      <c r="H4" s="1336"/>
      <c r="I4" s="1337"/>
    </row>
    <row r="5" spans="2:9" ht="17.25" customHeight="1">
      <c r="B5" s="1342"/>
      <c r="C5" s="1343"/>
      <c r="D5" s="1343"/>
      <c r="E5" s="1343"/>
      <c r="F5" s="1343"/>
      <c r="G5" s="1343"/>
      <c r="H5" s="1343"/>
      <c r="I5" s="1344"/>
    </row>
    <row r="6" spans="2:9" ht="17.25" customHeight="1">
      <c r="B6" s="1342"/>
      <c r="C6" s="1343"/>
      <c r="D6" s="1343"/>
      <c r="E6" s="1343"/>
      <c r="F6" s="1343"/>
      <c r="G6" s="1343"/>
      <c r="H6" s="1343"/>
      <c r="I6" s="1344"/>
    </row>
    <row r="7" spans="2:9" ht="17.25" customHeight="1">
      <c r="B7" s="1342"/>
      <c r="C7" s="1343"/>
      <c r="D7" s="1343"/>
      <c r="E7" s="1343"/>
      <c r="F7" s="1343"/>
      <c r="G7" s="1343"/>
      <c r="H7" s="1343"/>
      <c r="I7" s="1344"/>
    </row>
    <row r="8" spans="2:9" ht="17.25" customHeight="1">
      <c r="B8" s="1342"/>
      <c r="C8" s="1343"/>
      <c r="D8" s="1343"/>
      <c r="E8" s="1343"/>
      <c r="F8" s="1343"/>
      <c r="G8" s="1343"/>
      <c r="H8" s="1343"/>
      <c r="I8" s="1344"/>
    </row>
    <row r="9" spans="2:9" ht="17.25" customHeight="1">
      <c r="B9" s="1342"/>
      <c r="C9" s="1343"/>
      <c r="D9" s="1343"/>
      <c r="E9" s="1343"/>
      <c r="F9" s="1343"/>
      <c r="G9" s="1343"/>
      <c r="H9" s="1343"/>
      <c r="I9" s="1344"/>
    </row>
    <row r="10" spans="2:9" ht="17.25" customHeight="1">
      <c r="B10" s="1342"/>
      <c r="C10" s="1343"/>
      <c r="D10" s="1343"/>
      <c r="E10" s="1343"/>
      <c r="F10" s="1343"/>
      <c r="G10" s="1343"/>
      <c r="H10" s="1343"/>
      <c r="I10" s="1344"/>
    </row>
    <row r="11" spans="2:9" ht="17.25" customHeight="1">
      <c r="B11" s="1342"/>
      <c r="C11" s="1343"/>
      <c r="D11" s="1343"/>
      <c r="E11" s="1343"/>
      <c r="F11" s="1343"/>
      <c r="G11" s="1343"/>
      <c r="H11" s="1343"/>
      <c r="I11" s="1344"/>
    </row>
    <row r="12" spans="2:9" ht="17.25" customHeight="1">
      <c r="B12" s="1342"/>
      <c r="C12" s="1343"/>
      <c r="D12" s="1343"/>
      <c r="E12" s="1343"/>
      <c r="F12" s="1343"/>
      <c r="G12" s="1343"/>
      <c r="H12" s="1343"/>
      <c r="I12" s="1344"/>
    </row>
    <row r="13" spans="2:9" ht="17.25" customHeight="1">
      <c r="B13" s="1342"/>
      <c r="C13" s="1343"/>
      <c r="D13" s="1343"/>
      <c r="E13" s="1343"/>
      <c r="F13" s="1343"/>
      <c r="G13" s="1343"/>
      <c r="H13" s="1343"/>
      <c r="I13" s="1344"/>
    </row>
    <row r="14" spans="2:9" ht="17.25" customHeight="1">
      <c r="B14" s="1342"/>
      <c r="C14" s="1343"/>
      <c r="D14" s="1343"/>
      <c r="E14" s="1343"/>
      <c r="F14" s="1343"/>
      <c r="G14" s="1343"/>
      <c r="H14" s="1343"/>
      <c r="I14" s="1344"/>
    </row>
    <row r="15" spans="2:9" ht="17.25" customHeight="1">
      <c r="B15" s="1342"/>
      <c r="C15" s="1343"/>
      <c r="D15" s="1343"/>
      <c r="E15" s="1343"/>
      <c r="F15" s="1343"/>
      <c r="G15" s="1343"/>
      <c r="H15" s="1343"/>
      <c r="I15" s="1344"/>
    </row>
    <row r="16" spans="2:9" ht="17.25" customHeight="1">
      <c r="B16" s="1342"/>
      <c r="C16" s="1343"/>
      <c r="D16" s="1343"/>
      <c r="E16" s="1343"/>
      <c r="F16" s="1343"/>
      <c r="G16" s="1343"/>
      <c r="H16" s="1343"/>
      <c r="I16" s="1344"/>
    </row>
    <row r="17" spans="2:11" ht="17.25" customHeight="1">
      <c r="B17" s="1342"/>
      <c r="C17" s="1343"/>
      <c r="D17" s="1343"/>
      <c r="E17" s="1343"/>
      <c r="F17" s="1343"/>
      <c r="G17" s="1343"/>
      <c r="H17" s="1343"/>
      <c r="I17" s="1344"/>
      <c r="K17" s="383" t="s">
        <v>1237</v>
      </c>
    </row>
    <row r="18" spans="2:11" ht="17.25" customHeight="1">
      <c r="B18" s="1342"/>
      <c r="C18" s="1343"/>
      <c r="D18" s="1343"/>
      <c r="E18" s="1343"/>
      <c r="F18" s="1343"/>
      <c r="G18" s="1343"/>
      <c r="H18" s="1343"/>
      <c r="I18" s="1344"/>
    </row>
    <row r="19" spans="2:11" ht="17.25" customHeight="1">
      <c r="B19" s="1342"/>
      <c r="C19" s="1343"/>
      <c r="D19" s="1343"/>
      <c r="E19" s="1343"/>
      <c r="F19" s="1343"/>
      <c r="G19" s="1343"/>
      <c r="H19" s="1343"/>
      <c r="I19" s="1344"/>
    </row>
    <row r="20" spans="2:11" ht="17.25" customHeight="1">
      <c r="B20" s="1342"/>
      <c r="C20" s="1343"/>
      <c r="D20" s="1343"/>
      <c r="E20" s="1343"/>
      <c r="F20" s="1343"/>
      <c r="G20" s="1343"/>
      <c r="H20" s="1343"/>
      <c r="I20" s="1344"/>
    </row>
    <row r="21" spans="2:11" ht="17.25" customHeight="1">
      <c r="B21" s="1342"/>
      <c r="C21" s="1343"/>
      <c r="D21" s="1343"/>
      <c r="E21" s="1343"/>
      <c r="F21" s="1343"/>
      <c r="G21" s="1343"/>
      <c r="H21" s="1343"/>
      <c r="I21" s="1344"/>
    </row>
    <row r="22" spans="2:11" ht="17.25" customHeight="1">
      <c r="B22" s="1342"/>
      <c r="C22" s="1343"/>
      <c r="D22" s="1343"/>
      <c r="E22" s="1343"/>
      <c r="F22" s="1343"/>
      <c r="G22" s="1343"/>
      <c r="H22" s="1343"/>
      <c r="I22" s="1344"/>
    </row>
    <row r="23" spans="2:11" ht="17.25" customHeight="1">
      <c r="B23" s="1342"/>
      <c r="C23" s="1343"/>
      <c r="D23" s="1343"/>
      <c r="E23" s="1343"/>
      <c r="F23" s="1343"/>
      <c r="G23" s="1343"/>
      <c r="H23" s="1343"/>
      <c r="I23" s="1344"/>
    </row>
    <row r="24" spans="2:11" ht="17.25" customHeight="1">
      <c r="B24" s="1342"/>
      <c r="C24" s="1343"/>
      <c r="D24" s="1343"/>
      <c r="E24" s="1343"/>
      <c r="F24" s="1343"/>
      <c r="G24" s="1343"/>
      <c r="H24" s="1343"/>
      <c r="I24" s="1344"/>
    </row>
    <row r="25" spans="2:11" ht="17.25" customHeight="1">
      <c r="B25" s="1342"/>
      <c r="C25" s="1343"/>
      <c r="D25" s="1343"/>
      <c r="E25" s="1343"/>
      <c r="F25" s="1343"/>
      <c r="G25" s="1343"/>
      <c r="H25" s="1343"/>
      <c r="I25" s="1344"/>
    </row>
    <row r="26" spans="2:11" ht="17.25" customHeight="1">
      <c r="B26" s="1342"/>
      <c r="C26" s="1343"/>
      <c r="D26" s="1343"/>
      <c r="E26" s="1343"/>
      <c r="F26" s="1343"/>
      <c r="G26" s="1343"/>
      <c r="H26" s="1343"/>
      <c r="I26" s="1344"/>
    </row>
    <row r="27" spans="2:11" ht="17.25" customHeight="1">
      <c r="B27" s="1342"/>
      <c r="C27" s="1343"/>
      <c r="D27" s="1343"/>
      <c r="E27" s="1343"/>
      <c r="F27" s="1343"/>
      <c r="G27" s="1343"/>
      <c r="H27" s="1343"/>
      <c r="I27" s="1344"/>
    </row>
    <row r="28" spans="2:11" ht="17.25" customHeight="1">
      <c r="B28" s="1342"/>
      <c r="C28" s="1343"/>
      <c r="D28" s="1343"/>
      <c r="E28" s="1343"/>
      <c r="F28" s="1343"/>
      <c r="G28" s="1343"/>
      <c r="H28" s="1343"/>
      <c r="I28" s="1344"/>
    </row>
    <row r="29" spans="2:11" ht="17.25" customHeight="1">
      <c r="B29" s="1342"/>
      <c r="C29" s="1343"/>
      <c r="D29" s="1343"/>
      <c r="E29" s="1343"/>
      <c r="F29" s="1343"/>
      <c r="G29" s="1343"/>
      <c r="H29" s="1343"/>
      <c r="I29" s="1344"/>
    </row>
    <row r="30" spans="2:11" ht="17.25" customHeight="1">
      <c r="B30" s="1342"/>
      <c r="C30" s="1343"/>
      <c r="D30" s="1343"/>
      <c r="E30" s="1343"/>
      <c r="F30" s="1343"/>
      <c r="G30" s="1343"/>
      <c r="H30" s="1343"/>
      <c r="I30" s="1344"/>
    </row>
    <row r="31" spans="2:11" ht="17.25" customHeight="1">
      <c r="B31" s="1342"/>
      <c r="C31" s="1343"/>
      <c r="D31" s="1343"/>
      <c r="E31" s="1343"/>
      <c r="F31" s="1343"/>
      <c r="G31" s="1343"/>
      <c r="H31" s="1343"/>
      <c r="I31" s="1344"/>
    </row>
    <row r="32" spans="2:11" ht="17.25" customHeight="1">
      <c r="B32" s="1342"/>
      <c r="C32" s="1343"/>
      <c r="D32" s="1343"/>
      <c r="E32" s="1343"/>
      <c r="F32" s="1343"/>
      <c r="G32" s="1343"/>
      <c r="H32" s="1343"/>
      <c r="I32" s="1344"/>
    </row>
    <row r="33" spans="2:9" ht="17.25" customHeight="1">
      <c r="B33" s="1342"/>
      <c r="C33" s="1343"/>
      <c r="D33" s="1343"/>
      <c r="E33" s="1343"/>
      <c r="F33" s="1343"/>
      <c r="G33" s="1343"/>
      <c r="H33" s="1343"/>
      <c r="I33" s="1344"/>
    </row>
    <row r="34" spans="2:9" ht="17.25" customHeight="1">
      <c r="B34" s="1342"/>
      <c r="C34" s="1343"/>
      <c r="D34" s="1343"/>
      <c r="E34" s="1343"/>
      <c r="F34" s="1343"/>
      <c r="G34" s="1343"/>
      <c r="H34" s="1343"/>
      <c r="I34" s="1344"/>
    </row>
    <row r="35" spans="2:9" ht="17.25" customHeight="1">
      <c r="B35" s="1342"/>
      <c r="C35" s="1343"/>
      <c r="D35" s="1343"/>
      <c r="E35" s="1343"/>
      <c r="F35" s="1343"/>
      <c r="G35" s="1343"/>
      <c r="H35" s="1343"/>
      <c r="I35" s="1344"/>
    </row>
    <row r="36" spans="2:9" ht="17.25" customHeight="1">
      <c r="B36" s="1345"/>
      <c r="C36" s="1346"/>
      <c r="D36" s="1346"/>
      <c r="E36" s="1346"/>
      <c r="F36" s="1346"/>
      <c r="G36" s="1346"/>
      <c r="H36" s="1346"/>
      <c r="I36" s="1347"/>
    </row>
    <row r="37" spans="2:9" ht="17.25" customHeight="1">
      <c r="B37" s="270" t="s">
        <v>1521</v>
      </c>
    </row>
    <row r="38" spans="2:9" ht="17.25" customHeight="1">
      <c r="B38" s="830" t="s">
        <v>69</v>
      </c>
    </row>
  </sheetData>
  <mergeCells count="2">
    <mergeCell ref="B3:I4"/>
    <mergeCell ref="B5:I36"/>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3"/>
  <sheetViews>
    <sheetView view="pageBreakPreview" zoomScaleNormal="100" zoomScaleSheetLayoutView="100" workbookViewId="0">
      <selection activeCell="B2" sqref="B2"/>
    </sheetView>
  </sheetViews>
  <sheetFormatPr defaultRowHeight="13.5"/>
  <cols>
    <col min="1" max="1" width="0.875" style="383" customWidth="1"/>
    <col min="2" max="2" width="9" style="383"/>
    <col min="3" max="3" width="21.625" style="383" customWidth="1"/>
    <col min="4" max="4" width="11.5" style="383" customWidth="1"/>
    <col min="5" max="5" width="13.875" style="383" customWidth="1"/>
    <col min="6" max="7" width="9" style="383"/>
    <col min="8" max="8" width="15.625" style="383" customWidth="1"/>
    <col min="9" max="9" width="0.875" style="383" customWidth="1"/>
    <col min="10" max="16384" width="9" style="383"/>
  </cols>
  <sheetData>
    <row r="1" spans="2:10">
      <c r="B1" s="383" t="s">
        <v>166</v>
      </c>
    </row>
    <row r="3" spans="2:10" ht="18.75" customHeight="1">
      <c r="B3" s="1351" t="s">
        <v>764</v>
      </c>
      <c r="C3" s="1351"/>
      <c r="D3" s="1357" t="s">
        <v>765</v>
      </c>
      <c r="E3" s="1335"/>
      <c r="F3" s="1196"/>
      <c r="G3" s="1358"/>
      <c r="H3" s="1335"/>
    </row>
    <row r="4" spans="2:10" ht="18.75" customHeight="1">
      <c r="B4" s="1359" t="s">
        <v>766</v>
      </c>
      <c r="C4" s="1275" t="s">
        <v>767</v>
      </c>
      <c r="D4" s="1357" t="s">
        <v>765</v>
      </c>
      <c r="E4" s="1335"/>
      <c r="F4" s="1169"/>
      <c r="G4" s="1277"/>
      <c r="H4" s="1274"/>
    </row>
    <row r="5" spans="2:10" ht="18.75" customHeight="1">
      <c r="B5" s="1360"/>
      <c r="C5" s="1275" t="s">
        <v>768</v>
      </c>
      <c r="D5" s="1357" t="s">
        <v>765</v>
      </c>
      <c r="E5" s="1335"/>
      <c r="F5" s="1362" t="s">
        <v>823</v>
      </c>
      <c r="G5" s="1363"/>
      <c r="H5" s="1364"/>
    </row>
    <row r="6" spans="2:10" ht="18.75" customHeight="1">
      <c r="B6" s="1360"/>
      <c r="C6" s="1365" t="s">
        <v>769</v>
      </c>
      <c r="D6" s="1357" t="s">
        <v>770</v>
      </c>
      <c r="E6" s="1335"/>
      <c r="F6" s="1367" t="s">
        <v>771</v>
      </c>
      <c r="G6" s="1368"/>
      <c r="H6" s="1369"/>
    </row>
    <row r="7" spans="2:10" ht="18.75" customHeight="1">
      <c r="B7" s="1361"/>
      <c r="C7" s="1366"/>
      <c r="D7" s="1276" t="s">
        <v>703</v>
      </c>
      <c r="E7" s="1355"/>
      <c r="F7" s="1355"/>
      <c r="G7" s="1355"/>
      <c r="H7" s="1356"/>
    </row>
    <row r="8" spans="2:10" ht="18.75" customHeight="1">
      <c r="B8" s="1350" t="s">
        <v>772</v>
      </c>
      <c r="C8" s="1197" t="s">
        <v>576</v>
      </c>
      <c r="D8" s="1352" t="s">
        <v>773</v>
      </c>
      <c r="E8" s="1353"/>
      <c r="F8" s="1353" t="s">
        <v>1177</v>
      </c>
      <c r="G8" s="1353"/>
      <c r="H8" s="1354"/>
    </row>
    <row r="9" spans="2:10" ht="18.75" customHeight="1">
      <c r="B9" s="1351"/>
      <c r="C9" s="1197" t="s">
        <v>577</v>
      </c>
      <c r="D9" s="1325" t="s">
        <v>774</v>
      </c>
      <c r="E9" s="1327"/>
      <c r="F9" s="1352" t="s">
        <v>578</v>
      </c>
      <c r="G9" s="1353"/>
      <c r="H9" s="1198" t="s">
        <v>775</v>
      </c>
    </row>
    <row r="10" spans="2:10" ht="18.75" customHeight="1">
      <c r="B10" s="1199" t="s">
        <v>187</v>
      </c>
      <c r="C10" s="1187" t="s">
        <v>189</v>
      </c>
      <c r="D10" s="1200" t="s">
        <v>190</v>
      </c>
      <c r="E10" s="1200"/>
      <c r="F10" s="1200"/>
      <c r="G10" s="1200"/>
      <c r="H10" s="1201"/>
      <c r="J10" s="383" t="s">
        <v>1094</v>
      </c>
    </row>
    <row r="11" spans="2:10" ht="18.75" customHeight="1">
      <c r="B11" s="1202" t="s">
        <v>54</v>
      </c>
      <c r="C11" s="1194"/>
      <c r="D11" s="1203" t="s">
        <v>191</v>
      </c>
      <c r="E11" s="1203"/>
      <c r="F11" s="1203"/>
      <c r="G11" s="1203"/>
      <c r="H11" s="1204"/>
    </row>
    <row r="12" spans="2:10" ht="18.75" customHeight="1">
      <c r="B12" s="1202" t="s">
        <v>188</v>
      </c>
      <c r="C12" s="1194"/>
      <c r="D12" s="1348" t="s">
        <v>1483</v>
      </c>
      <c r="E12" s="1348"/>
      <c r="F12" s="1348"/>
      <c r="G12" s="1348"/>
      <c r="H12" s="1349"/>
    </row>
    <row r="13" spans="2:10" ht="18.75" customHeight="1">
      <c r="B13" s="1202"/>
      <c r="C13" s="1194"/>
      <c r="D13" s="1203" t="s">
        <v>192</v>
      </c>
      <c r="E13" s="1203"/>
      <c r="F13" s="1203"/>
      <c r="G13" s="1203"/>
      <c r="H13" s="1204"/>
    </row>
    <row r="14" spans="2:10" ht="18.75" customHeight="1">
      <c r="B14" s="1202"/>
      <c r="C14" s="1194"/>
      <c r="D14" s="1203" t="s">
        <v>193</v>
      </c>
      <c r="E14" s="1203"/>
      <c r="F14" s="1203"/>
      <c r="G14" s="1203"/>
      <c r="H14" s="1204"/>
    </row>
    <row r="15" spans="2:10" ht="18.75" customHeight="1">
      <c r="B15" s="1202"/>
      <c r="C15" s="1194"/>
      <c r="D15" s="1203"/>
      <c r="E15" s="1203"/>
      <c r="F15" s="1203"/>
      <c r="G15" s="1203"/>
      <c r="H15" s="1204"/>
    </row>
    <row r="16" spans="2:10" ht="18.75" customHeight="1">
      <c r="B16" s="1202"/>
      <c r="C16" s="1194" t="s">
        <v>385</v>
      </c>
      <c r="D16" s="1203" t="s">
        <v>151</v>
      </c>
      <c r="E16" s="1203"/>
      <c r="F16" s="1203"/>
      <c r="G16" s="1203"/>
      <c r="H16" s="1204"/>
    </row>
    <row r="17" spans="2:10" ht="18.75" customHeight="1">
      <c r="B17" s="517"/>
      <c r="C17" s="1191"/>
      <c r="D17" s="1205" t="s">
        <v>140</v>
      </c>
      <c r="E17" s="1205"/>
      <c r="F17" s="1205"/>
      <c r="G17" s="1205"/>
      <c r="H17" s="1206"/>
    </row>
    <row r="18" spans="2:10" ht="18.75" customHeight="1">
      <c r="B18" s="1202" t="s">
        <v>936</v>
      </c>
      <c r="C18" s="1194" t="s">
        <v>1091</v>
      </c>
      <c r="D18" s="1203" t="s">
        <v>1484</v>
      </c>
      <c r="E18" s="1194"/>
      <c r="F18" s="1194"/>
      <c r="G18" s="1194"/>
      <c r="H18" s="492"/>
      <c r="J18" s="383" t="s">
        <v>1180</v>
      </c>
    </row>
    <row r="19" spans="2:10" ht="18.75" customHeight="1">
      <c r="B19" s="1202"/>
      <c r="C19" s="1194"/>
      <c r="D19" s="1203" t="s">
        <v>1485</v>
      </c>
      <c r="E19" s="1194"/>
      <c r="F19" s="1194"/>
      <c r="G19" s="1194"/>
      <c r="H19" s="492"/>
      <c r="J19" s="383" t="s">
        <v>1178</v>
      </c>
    </row>
    <row r="20" spans="2:10" ht="18.75" customHeight="1">
      <c r="B20" s="1202"/>
      <c r="C20" s="1194" t="s">
        <v>1092</v>
      </c>
      <c r="D20" s="1203" t="s">
        <v>1324</v>
      </c>
      <c r="E20" s="1194"/>
      <c r="F20" s="1194"/>
      <c r="G20" s="1194"/>
      <c r="H20" s="492"/>
      <c r="J20" s="383" t="s">
        <v>1319</v>
      </c>
    </row>
    <row r="21" spans="2:10" ht="18.75" customHeight="1">
      <c r="B21" s="1202"/>
      <c r="C21" s="1194"/>
      <c r="D21" s="1203" t="s">
        <v>1325</v>
      </c>
      <c r="E21" s="1194"/>
      <c r="F21" s="1194"/>
      <c r="G21" s="1194"/>
      <c r="H21" s="492"/>
    </row>
    <row r="22" spans="2:10" ht="18.75" customHeight="1">
      <c r="B22" s="1202"/>
      <c r="C22" s="1194"/>
      <c r="D22" s="1203" t="s">
        <v>1326</v>
      </c>
      <c r="E22" s="1194"/>
      <c r="F22" s="1194"/>
      <c r="G22" s="1194"/>
      <c r="H22" s="492"/>
    </row>
    <row r="23" spans="2:10" ht="18.75" customHeight="1">
      <c r="B23" s="1202"/>
      <c r="D23" s="1203" t="s">
        <v>1320</v>
      </c>
      <c r="E23" s="1194"/>
      <c r="F23" s="1194"/>
      <c r="G23" s="1194"/>
      <c r="H23" s="492"/>
      <c r="J23" s="383" t="s">
        <v>1321</v>
      </c>
    </row>
    <row r="24" spans="2:10" ht="18.75" customHeight="1">
      <c r="B24" s="1202"/>
      <c r="C24" s="1194"/>
      <c r="D24" s="1203" t="s">
        <v>1486</v>
      </c>
      <c r="E24" s="1194"/>
      <c r="F24" s="1194"/>
      <c r="G24" s="1194"/>
      <c r="H24" s="492"/>
      <c r="J24" s="383" t="s">
        <v>1181</v>
      </c>
    </row>
    <row r="25" spans="2:10" ht="18.75" customHeight="1">
      <c r="B25" s="1202"/>
      <c r="C25" s="1194"/>
      <c r="D25" s="1207" t="s">
        <v>1322</v>
      </c>
      <c r="E25" s="1194"/>
      <c r="F25" s="1194"/>
      <c r="G25" s="1194"/>
      <c r="H25" s="492"/>
    </row>
    <row r="26" spans="2:10" ht="18.75" customHeight="1">
      <c r="B26" s="1202"/>
      <c r="C26" s="1194"/>
      <c r="D26" s="1203" t="s">
        <v>1327</v>
      </c>
      <c r="E26" s="1194"/>
      <c r="F26" s="1194"/>
      <c r="G26" s="1194"/>
      <c r="H26" s="492"/>
      <c r="J26" s="383" t="s">
        <v>1182</v>
      </c>
    </row>
    <row r="27" spans="2:10" ht="18.75" customHeight="1">
      <c r="B27" s="1202"/>
      <c r="C27" s="1194"/>
      <c r="D27" s="1203" t="s">
        <v>1328</v>
      </c>
      <c r="E27" s="1194"/>
      <c r="F27" s="1194"/>
      <c r="G27" s="1194"/>
      <c r="H27" s="492"/>
      <c r="J27" s="383" t="s">
        <v>1498</v>
      </c>
    </row>
    <row r="28" spans="2:10" ht="18.75" customHeight="1">
      <c r="B28" s="1202"/>
      <c r="C28" s="1194" t="s">
        <v>1095</v>
      </c>
      <c r="D28" s="1194" t="s">
        <v>1096</v>
      </c>
      <c r="E28" s="1194"/>
      <c r="F28" s="1194"/>
      <c r="G28" s="1194"/>
      <c r="H28" s="492"/>
      <c r="J28" s="383" t="s">
        <v>1183</v>
      </c>
    </row>
    <row r="29" spans="2:10" ht="18.75" customHeight="1">
      <c r="B29" s="517"/>
      <c r="C29" s="1190" t="s">
        <v>1522</v>
      </c>
      <c r="D29" s="1191"/>
      <c r="E29" s="1191"/>
      <c r="F29" s="1191"/>
      <c r="G29" s="1191"/>
      <c r="H29" s="495"/>
    </row>
    <row r="30" spans="2:10">
      <c r="B30" s="270" t="s">
        <v>1521</v>
      </c>
    </row>
    <row r="31" spans="2:10" s="270" customFormat="1">
      <c r="B31" s="1194" t="s">
        <v>233</v>
      </c>
    </row>
    <row r="32" spans="2:10" s="270" customFormat="1">
      <c r="B32" s="1194" t="s">
        <v>1179</v>
      </c>
    </row>
    <row r="33" spans="2:2" s="270" customFormat="1">
      <c r="B33" s="383"/>
    </row>
  </sheetData>
  <mergeCells count="17">
    <mergeCell ref="E7:H7"/>
    <mergeCell ref="B3:C3"/>
    <mergeCell ref="D3:E3"/>
    <mergeCell ref="G3:H3"/>
    <mergeCell ref="D4:E4"/>
    <mergeCell ref="B4:B7"/>
    <mergeCell ref="F5:H5"/>
    <mergeCell ref="C6:C7"/>
    <mergeCell ref="F6:H6"/>
    <mergeCell ref="D5:E5"/>
    <mergeCell ref="D6:E6"/>
    <mergeCell ref="D12:H12"/>
    <mergeCell ref="B8:B9"/>
    <mergeCell ref="D8:E8"/>
    <mergeCell ref="F8:H8"/>
    <mergeCell ref="D9:E9"/>
    <mergeCell ref="F9:G9"/>
  </mergeCells>
  <phoneticPr fontId="2"/>
  <printOptions horizontalCentered="1"/>
  <pageMargins left="0.70866141732283472" right="0.70866141732283472" top="0.39370078740157483" bottom="0.39370078740157483" header="0.51181102362204722" footer="0.27559055118110237"/>
  <pageSetup paperSize="9" scale="96"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T77"/>
  <sheetViews>
    <sheetView view="pageBreakPreview" zoomScaleNormal="100" zoomScaleSheetLayoutView="100" workbookViewId="0">
      <selection activeCell="B2" sqref="B2"/>
    </sheetView>
  </sheetViews>
  <sheetFormatPr defaultRowHeight="13.5"/>
  <cols>
    <col min="1" max="1" width="0.875" style="383" customWidth="1"/>
    <col min="2" max="2" width="9" style="383"/>
    <col min="3" max="3" width="3.875" style="383" customWidth="1"/>
    <col min="4" max="4" width="13.75" style="383" customWidth="1"/>
    <col min="5" max="5" width="5.25" style="383" customWidth="1"/>
    <col min="6" max="6" width="13" style="383" customWidth="1"/>
    <col min="7" max="7" width="11.625" style="383" customWidth="1"/>
    <col min="8" max="8" width="10.625" style="383" customWidth="1"/>
    <col min="9" max="9" width="9" style="383"/>
    <col min="10" max="10" width="10.625" style="383" customWidth="1"/>
    <col min="11" max="11" width="0.875" style="383" customWidth="1"/>
    <col min="12" max="16384" width="9" style="383"/>
  </cols>
  <sheetData>
    <row r="1" spans="2:12">
      <c r="B1" s="383" t="s">
        <v>167</v>
      </c>
    </row>
    <row r="3" spans="2:12" ht="18" customHeight="1">
      <c r="B3" s="1208" t="s">
        <v>178</v>
      </c>
      <c r="C3" s="1209"/>
      <c r="D3" s="1210"/>
      <c r="E3" s="1209" t="s">
        <v>384</v>
      </c>
      <c r="F3" s="1211"/>
      <c r="G3" s="1209" t="s">
        <v>828</v>
      </c>
      <c r="H3" s="1211"/>
      <c r="I3" s="1187"/>
      <c r="J3" s="1188"/>
    </row>
    <row r="4" spans="2:12" ht="18" customHeight="1">
      <c r="B4" s="1282"/>
      <c r="C4" s="1212" t="s">
        <v>829</v>
      </c>
      <c r="D4" s="1213" t="s">
        <v>830</v>
      </c>
      <c r="E4" s="1212" t="s">
        <v>829</v>
      </c>
      <c r="F4" s="1283" t="s">
        <v>831</v>
      </c>
      <c r="G4" s="1212" t="s">
        <v>479</v>
      </c>
      <c r="H4" s="1212" t="s">
        <v>829</v>
      </c>
      <c r="I4" s="1194" t="s">
        <v>1329</v>
      </c>
      <c r="J4" s="492"/>
    </row>
    <row r="5" spans="2:12" ht="18" customHeight="1">
      <c r="B5" s="1390" t="s">
        <v>832</v>
      </c>
      <c r="C5" s="1391"/>
      <c r="D5" s="1213"/>
      <c r="E5" s="1283" t="s">
        <v>833</v>
      </c>
      <c r="F5" s="1283" t="s">
        <v>834</v>
      </c>
      <c r="G5" s="1283"/>
      <c r="H5" s="1283" t="s">
        <v>833</v>
      </c>
      <c r="I5" s="1194"/>
      <c r="J5" s="492"/>
    </row>
    <row r="6" spans="2:12" ht="18" customHeight="1">
      <c r="B6" s="1392" t="s">
        <v>835</v>
      </c>
      <c r="C6" s="1393"/>
      <c r="D6" s="1214"/>
      <c r="E6" s="1215" t="s">
        <v>833</v>
      </c>
      <c r="F6" s="1283" t="s">
        <v>834</v>
      </c>
      <c r="G6" s="1283"/>
      <c r="H6" s="1215" t="s">
        <v>836</v>
      </c>
      <c r="I6" s="1191"/>
      <c r="J6" s="492"/>
    </row>
    <row r="7" spans="2:12" ht="18" customHeight="1">
      <c r="B7" s="1270" t="s">
        <v>183</v>
      </c>
      <c r="C7" s="1271"/>
      <c r="D7" s="1273"/>
      <c r="E7" s="1273" t="s">
        <v>184</v>
      </c>
      <c r="F7" s="1216" t="s">
        <v>763</v>
      </c>
      <c r="G7" s="1187" t="s">
        <v>837</v>
      </c>
      <c r="H7" s="1217"/>
      <c r="I7" s="1187"/>
      <c r="J7" s="1188"/>
    </row>
    <row r="8" spans="2:12" ht="18" customHeight="1">
      <c r="B8" s="1218" t="s">
        <v>1513</v>
      </c>
      <c r="C8" s="1271"/>
      <c r="D8" s="1273"/>
      <c r="E8" s="1273" t="s">
        <v>838</v>
      </c>
      <c r="F8" s="1219" t="s">
        <v>70</v>
      </c>
      <c r="G8" s="1194" t="s">
        <v>837</v>
      </c>
      <c r="H8" s="1220"/>
      <c r="I8" s="1194"/>
      <c r="J8" s="492"/>
    </row>
    <row r="9" spans="2:12" ht="18" customHeight="1">
      <c r="B9" s="1218" t="s">
        <v>1514</v>
      </c>
      <c r="C9" s="1271"/>
      <c r="D9" s="1273"/>
      <c r="E9" s="1273" t="s">
        <v>838</v>
      </c>
      <c r="F9" s="1219" t="s">
        <v>135</v>
      </c>
      <c r="G9" s="1272" t="s">
        <v>837</v>
      </c>
      <c r="H9" s="1221"/>
      <c r="I9" s="1194"/>
      <c r="J9" s="492"/>
    </row>
    <row r="10" spans="2:12" ht="18" customHeight="1">
      <c r="B10" s="1199"/>
      <c r="C10" s="1187" t="s">
        <v>839</v>
      </c>
      <c r="D10" s="1187"/>
      <c r="E10" s="1187"/>
      <c r="F10" s="1394" t="s">
        <v>739</v>
      </c>
      <c r="G10" s="1395"/>
      <c r="H10" s="1395"/>
      <c r="I10" s="1395"/>
      <c r="J10" s="1396"/>
      <c r="L10" s="383" t="s">
        <v>1097</v>
      </c>
    </row>
    <row r="11" spans="2:12" ht="18" customHeight="1">
      <c r="B11" s="1397" t="s">
        <v>631</v>
      </c>
      <c r="C11" s="1311" t="s">
        <v>740</v>
      </c>
      <c r="D11" s="1312"/>
      <c r="E11" s="1313"/>
      <c r="F11" s="1311"/>
      <c r="G11" s="1312"/>
      <c r="H11" s="1312"/>
      <c r="I11" s="1312"/>
      <c r="J11" s="1313"/>
      <c r="L11" s="383" t="s">
        <v>741</v>
      </c>
    </row>
    <row r="12" spans="2:12" ht="18" customHeight="1">
      <c r="B12" s="1397"/>
      <c r="C12" s="1398" t="s">
        <v>840</v>
      </c>
      <c r="D12" s="1399"/>
      <c r="E12" s="1400"/>
      <c r="F12" s="1311"/>
      <c r="G12" s="1312"/>
      <c r="H12" s="1312"/>
      <c r="I12" s="1312"/>
      <c r="J12" s="1313"/>
      <c r="L12" s="383" t="s">
        <v>841</v>
      </c>
    </row>
    <row r="13" spans="2:12" ht="18" customHeight="1">
      <c r="B13" s="1202"/>
      <c r="C13" s="1194" t="s">
        <v>147</v>
      </c>
      <c r="D13" s="1194"/>
      <c r="E13" s="1194"/>
      <c r="F13" s="1311"/>
      <c r="G13" s="1312"/>
      <c r="H13" s="1312"/>
      <c r="I13" s="1312"/>
      <c r="J13" s="1313"/>
      <c r="L13" s="383" t="s">
        <v>1098</v>
      </c>
    </row>
    <row r="14" spans="2:12" ht="18" customHeight="1">
      <c r="B14" s="1202"/>
      <c r="C14" s="1222"/>
      <c r="D14" s="1194" t="s">
        <v>148</v>
      </c>
      <c r="E14" s="1194"/>
      <c r="F14" s="1311"/>
      <c r="G14" s="1312"/>
      <c r="H14" s="1312"/>
      <c r="I14" s="1312"/>
      <c r="J14" s="1313"/>
    </row>
    <row r="15" spans="2:12" ht="18" customHeight="1">
      <c r="B15" s="1202"/>
      <c r="C15" s="1194" t="s">
        <v>149</v>
      </c>
      <c r="D15" s="1222"/>
      <c r="E15" s="1194" t="s">
        <v>150</v>
      </c>
      <c r="F15" s="1325"/>
      <c r="G15" s="1326"/>
      <c r="H15" s="1326"/>
      <c r="I15" s="1326"/>
      <c r="J15" s="1327"/>
    </row>
    <row r="16" spans="2:12" ht="18" customHeight="1">
      <c r="B16" s="1202"/>
      <c r="C16" s="1279" t="s">
        <v>1099</v>
      </c>
      <c r="D16" s="1280"/>
      <c r="E16" s="1280"/>
      <c r="F16" s="1279" t="s">
        <v>1148</v>
      </c>
      <c r="G16" s="1280"/>
      <c r="H16" s="1280"/>
      <c r="I16" s="1280"/>
      <c r="J16" s="1281"/>
    </row>
    <row r="17" spans="2:12" ht="18" customHeight="1">
      <c r="B17" s="1202"/>
      <c r="C17" s="1223" t="s">
        <v>1100</v>
      </c>
      <c r="D17" s="1187"/>
      <c r="E17" s="1224"/>
      <c r="F17" s="344" t="s">
        <v>1101</v>
      </c>
      <c r="G17" s="1187"/>
      <c r="H17" s="1187"/>
      <c r="I17" s="1187"/>
      <c r="J17" s="1188"/>
    </row>
    <row r="18" spans="2:12" ht="18" customHeight="1">
      <c r="B18" s="1202"/>
      <c r="C18" s="1223" t="s">
        <v>1102</v>
      </c>
      <c r="D18" s="1187"/>
      <c r="E18" s="1194"/>
      <c r="F18" s="1223" t="s">
        <v>1103</v>
      </c>
      <c r="G18" s="1187"/>
      <c r="H18" s="1187"/>
      <c r="I18" s="1187"/>
      <c r="J18" s="1188"/>
    </row>
    <row r="19" spans="2:12" ht="19.5" customHeight="1">
      <c r="B19" s="1202"/>
      <c r="C19" s="344" t="s">
        <v>1104</v>
      </c>
      <c r="D19" s="1187"/>
      <c r="E19" s="1187"/>
      <c r="F19" s="344" t="s">
        <v>1122</v>
      </c>
      <c r="G19" s="1187"/>
      <c r="H19" s="1187"/>
      <c r="I19" s="1187"/>
      <c r="J19" s="1188"/>
      <c r="L19" s="383" t="s">
        <v>1105</v>
      </c>
    </row>
    <row r="20" spans="2:12" ht="14.25" hidden="1" customHeight="1">
      <c r="B20" s="1202"/>
      <c r="C20" s="1387" t="s">
        <v>742</v>
      </c>
      <c r="D20" s="1388"/>
      <c r="E20" s="1388"/>
      <c r="F20" s="1388"/>
      <c r="G20" s="1388"/>
      <c r="H20" s="1388"/>
      <c r="I20" s="1388"/>
      <c r="J20" s="1389"/>
    </row>
    <row r="21" spans="2:12" ht="19.5" hidden="1" customHeight="1">
      <c r="B21" s="1202"/>
      <c r="C21" s="1225" t="s">
        <v>632</v>
      </c>
      <c r="D21" s="1226"/>
      <c r="E21" s="1227"/>
      <c r="F21" s="1226"/>
      <c r="G21" s="1226"/>
      <c r="H21" s="1226"/>
      <c r="I21" s="1226"/>
      <c r="J21" s="1228"/>
    </row>
    <row r="22" spans="2:12" ht="19.5" hidden="1" customHeight="1">
      <c r="B22" s="1202"/>
      <c r="C22" s="1225" t="s">
        <v>743</v>
      </c>
      <c r="D22" s="1226"/>
      <c r="E22" s="1229"/>
      <c r="F22" s="1226"/>
      <c r="G22" s="1226"/>
      <c r="H22" s="1226"/>
      <c r="I22" s="1226"/>
      <c r="J22" s="1228"/>
    </row>
    <row r="23" spans="2:12" ht="19.5" hidden="1" customHeight="1">
      <c r="B23" s="517"/>
      <c r="C23" s="1225" t="s">
        <v>1083</v>
      </c>
      <c r="D23" s="1227"/>
      <c r="E23" s="1227"/>
      <c r="F23" s="1227"/>
      <c r="G23" s="1227"/>
      <c r="H23" s="1227"/>
      <c r="I23" s="1227"/>
      <c r="J23" s="1230"/>
    </row>
    <row r="24" spans="2:12" ht="15" customHeight="1">
      <c r="B24" s="1231" t="s">
        <v>179</v>
      </c>
      <c r="C24" s="1359" t="s">
        <v>186</v>
      </c>
      <c r="D24" s="1365" t="s">
        <v>180</v>
      </c>
      <c r="E24" s="1377" t="s">
        <v>181</v>
      </c>
      <c r="F24" s="1378"/>
      <c r="G24" s="1379"/>
      <c r="H24" s="1377" t="s">
        <v>182</v>
      </c>
      <c r="I24" s="1378"/>
      <c r="J24" s="1379"/>
    </row>
    <row r="25" spans="2:12" ht="15" customHeight="1">
      <c r="B25" s="1232" t="s">
        <v>744</v>
      </c>
      <c r="C25" s="1360"/>
      <c r="D25" s="1366"/>
      <c r="E25" s="1380"/>
      <c r="F25" s="1381"/>
      <c r="G25" s="1382"/>
      <c r="H25" s="1380"/>
      <c r="I25" s="1381"/>
      <c r="J25" s="1382"/>
    </row>
    <row r="26" spans="2:12" ht="15" customHeight="1">
      <c r="B26" s="1232" t="s">
        <v>90</v>
      </c>
      <c r="C26" s="1360"/>
      <c r="D26" s="1365" t="s">
        <v>180</v>
      </c>
      <c r="E26" s="1377" t="s">
        <v>181</v>
      </c>
      <c r="F26" s="1378"/>
      <c r="G26" s="1379"/>
      <c r="H26" s="1377" t="s">
        <v>182</v>
      </c>
      <c r="I26" s="1378"/>
      <c r="J26" s="1379"/>
    </row>
    <row r="27" spans="2:12" ht="15" customHeight="1">
      <c r="B27" s="1232"/>
      <c r="C27" s="1360"/>
      <c r="D27" s="1366"/>
      <c r="E27" s="1380"/>
      <c r="F27" s="1381"/>
      <c r="G27" s="1382"/>
      <c r="H27" s="1380"/>
      <c r="I27" s="1381"/>
      <c r="J27" s="1382"/>
    </row>
    <row r="28" spans="2:12" ht="15" customHeight="1">
      <c r="B28" s="1233" t="s">
        <v>745</v>
      </c>
      <c r="C28" s="1360"/>
      <c r="D28" s="1365" t="s">
        <v>180</v>
      </c>
      <c r="E28" s="1377" t="s">
        <v>181</v>
      </c>
      <c r="F28" s="1378"/>
      <c r="G28" s="1379"/>
      <c r="H28" s="1377" t="s">
        <v>182</v>
      </c>
      <c r="I28" s="1378"/>
      <c r="J28" s="1379"/>
    </row>
    <row r="29" spans="2:12" ht="15" customHeight="1">
      <c r="B29" s="1233" t="s">
        <v>746</v>
      </c>
      <c r="C29" s="1360"/>
      <c r="D29" s="1366"/>
      <c r="E29" s="1380"/>
      <c r="F29" s="1381"/>
      <c r="G29" s="1382"/>
      <c r="H29" s="1380"/>
      <c r="I29" s="1381"/>
      <c r="J29" s="1382"/>
    </row>
    <row r="30" spans="2:12" ht="15" customHeight="1">
      <c r="B30" s="1233"/>
      <c r="C30" s="1360"/>
      <c r="D30" s="1365" t="s">
        <v>180</v>
      </c>
      <c r="E30" s="1377" t="s">
        <v>181</v>
      </c>
      <c r="F30" s="1378"/>
      <c r="G30" s="1379"/>
      <c r="H30" s="1377" t="s">
        <v>182</v>
      </c>
      <c r="I30" s="1378"/>
      <c r="J30" s="1379"/>
    </row>
    <row r="31" spans="2:12" ht="15" customHeight="1">
      <c r="B31" s="1233" t="s">
        <v>747</v>
      </c>
      <c r="C31" s="1360"/>
      <c r="D31" s="1366"/>
      <c r="E31" s="1380"/>
      <c r="F31" s="1381"/>
      <c r="G31" s="1382"/>
      <c r="H31" s="1380"/>
      <c r="I31" s="1381"/>
      <c r="J31" s="1382"/>
    </row>
    <row r="32" spans="2:12" ht="15" customHeight="1">
      <c r="B32" s="1233" t="s">
        <v>748</v>
      </c>
      <c r="C32" s="1360"/>
      <c r="D32" s="1365" t="s">
        <v>180</v>
      </c>
      <c r="E32" s="1377" t="s">
        <v>181</v>
      </c>
      <c r="F32" s="1378"/>
      <c r="G32" s="1379"/>
      <c r="H32" s="1377" t="s">
        <v>182</v>
      </c>
      <c r="I32" s="1378"/>
      <c r="J32" s="1379"/>
    </row>
    <row r="33" spans="2:20" ht="15" customHeight="1">
      <c r="B33" s="1234"/>
      <c r="C33" s="1361"/>
      <c r="D33" s="1366"/>
      <c r="E33" s="1380"/>
      <c r="F33" s="1381"/>
      <c r="G33" s="1382"/>
      <c r="H33" s="1380"/>
      <c r="I33" s="1381"/>
      <c r="J33" s="1382"/>
      <c r="L33" s="383" t="s">
        <v>749</v>
      </c>
    </row>
    <row r="34" spans="2:20" ht="15" customHeight="1">
      <c r="B34" s="1352" t="s">
        <v>750</v>
      </c>
      <c r="C34" s="1353"/>
      <c r="D34" s="1353"/>
      <c r="E34" s="1353"/>
      <c r="F34" s="1353"/>
      <c r="G34" s="1353"/>
      <c r="H34" s="1353"/>
      <c r="I34" s="1353"/>
      <c r="J34" s="1354"/>
    </row>
    <row r="35" spans="2:20" ht="15" customHeight="1">
      <c r="B35" s="1385" t="s">
        <v>751</v>
      </c>
      <c r="C35" s="1350" t="s">
        <v>178</v>
      </c>
      <c r="D35" s="1351" t="s">
        <v>752</v>
      </c>
      <c r="E35" s="1383" t="s">
        <v>753</v>
      </c>
      <c r="F35" s="1351" t="s">
        <v>754</v>
      </c>
      <c r="G35" s="1351"/>
      <c r="H35" s="1351"/>
      <c r="I35" s="1351" t="s">
        <v>755</v>
      </c>
      <c r="J35" s="1351"/>
      <c r="L35" s="1385" t="s">
        <v>751</v>
      </c>
      <c r="M35" s="1350" t="s">
        <v>178</v>
      </c>
      <c r="N35" s="1385" t="s">
        <v>752</v>
      </c>
      <c r="O35" s="1383" t="s">
        <v>753</v>
      </c>
      <c r="P35" s="1351" t="s">
        <v>754</v>
      </c>
      <c r="Q35" s="1351"/>
      <c r="R35" s="1351"/>
      <c r="S35" s="1351" t="s">
        <v>755</v>
      </c>
      <c r="T35" s="1351"/>
    </row>
    <row r="36" spans="2:20" ht="15" customHeight="1">
      <c r="B36" s="1385"/>
      <c r="C36" s="1350"/>
      <c r="D36" s="1351"/>
      <c r="E36" s="1384"/>
      <c r="F36" s="1284" t="s">
        <v>756</v>
      </c>
      <c r="G36" s="1284" t="s">
        <v>757</v>
      </c>
      <c r="H36" s="1284" t="s">
        <v>758</v>
      </c>
      <c r="I36" s="1351"/>
      <c r="J36" s="1351"/>
      <c r="L36" s="1385"/>
      <c r="M36" s="1350"/>
      <c r="N36" s="1385"/>
      <c r="O36" s="1384"/>
      <c r="P36" s="1284" t="s">
        <v>756</v>
      </c>
      <c r="Q36" s="1284" t="s">
        <v>757</v>
      </c>
      <c r="R36" s="1284" t="s">
        <v>758</v>
      </c>
      <c r="S36" s="1351"/>
      <c r="T36" s="1351"/>
    </row>
    <row r="37" spans="2:20" ht="17.25" customHeight="1">
      <c r="B37" s="519"/>
      <c r="C37" s="1235"/>
      <c r="D37" s="1275"/>
      <c r="E37" s="1275"/>
      <c r="F37" s="1275"/>
      <c r="G37" s="1275"/>
      <c r="H37" s="1236"/>
      <c r="I37" s="1386"/>
      <c r="J37" s="1356"/>
      <c r="L37" s="519" t="s">
        <v>134</v>
      </c>
      <c r="M37" s="1278" t="s">
        <v>759</v>
      </c>
      <c r="N37" s="1275" t="s">
        <v>760</v>
      </c>
      <c r="O37" s="1275">
        <v>817.17</v>
      </c>
      <c r="P37" s="1284" t="s">
        <v>761</v>
      </c>
      <c r="Q37" s="1284" t="s">
        <v>842</v>
      </c>
      <c r="R37" s="1237">
        <v>25000</v>
      </c>
      <c r="S37" s="1367" t="s">
        <v>762</v>
      </c>
      <c r="T37" s="1369"/>
    </row>
    <row r="38" spans="2:20" ht="17.25" customHeight="1">
      <c r="B38" s="519"/>
      <c r="C38" s="1235"/>
      <c r="D38" s="1275"/>
      <c r="E38" s="1275"/>
      <c r="F38" s="1275"/>
      <c r="G38" s="1275"/>
      <c r="H38" s="1236"/>
      <c r="I38" s="1386"/>
      <c r="J38" s="1356"/>
    </row>
    <row r="39" spans="2:20" ht="17.25" customHeight="1">
      <c r="B39" s="519"/>
      <c r="C39" s="1235"/>
      <c r="D39" s="1275"/>
      <c r="E39" s="1275"/>
      <c r="F39" s="1275"/>
      <c r="G39" s="1275"/>
      <c r="H39" s="1236"/>
      <c r="I39" s="1386"/>
      <c r="J39" s="1356"/>
    </row>
    <row r="40" spans="2:20" ht="17.25" customHeight="1">
      <c r="B40" s="519"/>
      <c r="C40" s="1235"/>
      <c r="D40" s="1275"/>
      <c r="E40" s="1275"/>
      <c r="F40" s="1275"/>
      <c r="G40" s="1275"/>
      <c r="H40" s="1236"/>
      <c r="I40" s="1386"/>
      <c r="J40" s="1356"/>
    </row>
    <row r="41" spans="2:20" ht="17.25" customHeight="1">
      <c r="B41" s="519"/>
      <c r="C41" s="1235"/>
      <c r="D41" s="1275"/>
      <c r="E41" s="1275"/>
      <c r="F41" s="1275"/>
      <c r="G41" s="1275"/>
      <c r="H41" s="1236"/>
      <c r="I41" s="1386"/>
      <c r="J41" s="1356"/>
    </row>
    <row r="42" spans="2:20" ht="17.25" customHeight="1">
      <c r="B42" s="1238" t="s">
        <v>1135</v>
      </c>
      <c r="C42" s="1187"/>
      <c r="D42" s="1187"/>
      <c r="E42" s="1187"/>
      <c r="F42" s="1187"/>
      <c r="G42" s="1187"/>
      <c r="H42" s="1187"/>
      <c r="I42" s="1187"/>
      <c r="J42" s="1188"/>
    </row>
    <row r="43" spans="2:20" ht="8.25" customHeight="1">
      <c r="B43" s="1370" t="s">
        <v>1184</v>
      </c>
      <c r="C43" s="1371"/>
      <c r="D43" s="1371"/>
      <c r="E43" s="1371"/>
      <c r="F43" s="1371"/>
      <c r="G43" s="1371"/>
      <c r="H43" s="1371"/>
      <c r="I43" s="1371"/>
      <c r="J43" s="1372"/>
      <c r="L43" s="1373" t="s">
        <v>1136</v>
      </c>
      <c r="M43" s="1373"/>
      <c r="N43" s="1373"/>
      <c r="O43" s="1373"/>
      <c r="P43" s="1373"/>
      <c r="Q43" s="1373"/>
      <c r="R43" s="1373"/>
      <c r="S43" s="1373"/>
    </row>
    <row r="44" spans="2:20" ht="8.25" customHeight="1">
      <c r="B44" s="1370"/>
      <c r="C44" s="1371"/>
      <c r="D44" s="1371"/>
      <c r="E44" s="1371"/>
      <c r="F44" s="1371"/>
      <c r="G44" s="1371"/>
      <c r="H44" s="1371"/>
      <c r="I44" s="1371"/>
      <c r="J44" s="1372"/>
      <c r="L44" s="1373"/>
      <c r="M44" s="1373"/>
      <c r="N44" s="1373"/>
      <c r="O44" s="1373"/>
      <c r="P44" s="1373"/>
      <c r="Q44" s="1373"/>
      <c r="R44" s="1373"/>
      <c r="S44" s="1373"/>
    </row>
    <row r="45" spans="2:20" ht="8.25" customHeight="1">
      <c r="B45" s="1370"/>
      <c r="C45" s="1371"/>
      <c r="D45" s="1371"/>
      <c r="E45" s="1371"/>
      <c r="F45" s="1371"/>
      <c r="G45" s="1371"/>
      <c r="H45" s="1371"/>
      <c r="I45" s="1371"/>
      <c r="J45" s="1372"/>
      <c r="L45" s="1373" t="s">
        <v>1137</v>
      </c>
      <c r="M45" s="1373"/>
      <c r="N45" s="1373"/>
      <c r="O45" s="1373"/>
      <c r="P45" s="1373"/>
      <c r="Q45" s="1373"/>
      <c r="R45" s="1373"/>
      <c r="S45" s="1373"/>
    </row>
    <row r="46" spans="2:20" ht="8.25" customHeight="1">
      <c r="B46" s="1370"/>
      <c r="C46" s="1371"/>
      <c r="D46" s="1371"/>
      <c r="E46" s="1371"/>
      <c r="F46" s="1371"/>
      <c r="G46" s="1371"/>
      <c r="H46" s="1371"/>
      <c r="I46" s="1371"/>
      <c r="J46" s="1372"/>
      <c r="L46" s="1373"/>
      <c r="M46" s="1373"/>
      <c r="N46" s="1373"/>
      <c r="O46" s="1373"/>
      <c r="P46" s="1373"/>
      <c r="Q46" s="1373"/>
      <c r="R46" s="1373"/>
      <c r="S46" s="1373"/>
    </row>
    <row r="47" spans="2:20" ht="8.25" customHeight="1">
      <c r="B47" s="1370"/>
      <c r="C47" s="1371"/>
      <c r="D47" s="1371"/>
      <c r="E47" s="1371"/>
      <c r="F47" s="1371"/>
      <c r="G47" s="1371"/>
      <c r="H47" s="1371"/>
      <c r="I47" s="1371"/>
      <c r="J47" s="1372"/>
    </row>
    <row r="48" spans="2:20" ht="17.25" customHeight="1">
      <c r="B48" s="1239" t="s">
        <v>1138</v>
      </c>
      <c r="C48" s="1194"/>
      <c r="D48" s="1194"/>
      <c r="E48" s="1194"/>
      <c r="F48" s="1194"/>
      <c r="G48" s="1194"/>
      <c r="H48" s="1194"/>
      <c r="I48" s="1194"/>
      <c r="J48" s="492"/>
    </row>
    <row r="49" spans="2:12" ht="17.25" customHeight="1">
      <c r="B49" s="1239" t="s">
        <v>1139</v>
      </c>
      <c r="C49" s="1194"/>
      <c r="D49" s="1194"/>
      <c r="E49" s="1194"/>
      <c r="F49" s="1194"/>
      <c r="G49" s="1194"/>
      <c r="H49" s="1194"/>
      <c r="I49" s="1194"/>
      <c r="J49" s="492"/>
      <c r="L49" s="191" t="s">
        <v>1186</v>
      </c>
    </row>
    <row r="50" spans="2:12" ht="10.5" customHeight="1">
      <c r="B50" s="1370" t="s">
        <v>1185</v>
      </c>
      <c r="C50" s="1371"/>
      <c r="D50" s="1371"/>
      <c r="E50" s="1371"/>
      <c r="F50" s="1371"/>
      <c r="G50" s="1371"/>
      <c r="H50" s="1371"/>
      <c r="I50" s="1371"/>
      <c r="J50" s="1372"/>
      <c r="L50" s="191" t="s">
        <v>1187</v>
      </c>
    </row>
    <row r="51" spans="2:12" ht="10.5" customHeight="1">
      <c r="B51" s="1370"/>
      <c r="C51" s="1371"/>
      <c r="D51" s="1371"/>
      <c r="E51" s="1371"/>
      <c r="F51" s="1371"/>
      <c r="G51" s="1371"/>
      <c r="H51" s="1371"/>
      <c r="I51" s="1371"/>
      <c r="J51" s="1372"/>
      <c r="L51" s="191" t="s">
        <v>1140</v>
      </c>
    </row>
    <row r="52" spans="2:12" ht="10.5" customHeight="1">
      <c r="B52" s="1370"/>
      <c r="C52" s="1371"/>
      <c r="D52" s="1371"/>
      <c r="E52" s="1371"/>
      <c r="F52" s="1371"/>
      <c r="G52" s="1371"/>
      <c r="H52" s="1371"/>
      <c r="I52" s="1371"/>
      <c r="J52" s="1372"/>
      <c r="L52" s="191" t="s">
        <v>1141</v>
      </c>
    </row>
    <row r="53" spans="2:12" ht="10.5" customHeight="1">
      <c r="B53" s="1370"/>
      <c r="C53" s="1371"/>
      <c r="D53" s="1371"/>
      <c r="E53" s="1371"/>
      <c r="F53" s="1371"/>
      <c r="G53" s="1371"/>
      <c r="H53" s="1371"/>
      <c r="I53" s="1371"/>
      <c r="J53" s="1372"/>
      <c r="L53" s="191" t="s">
        <v>1142</v>
      </c>
    </row>
    <row r="54" spans="2:12" ht="10.5" customHeight="1">
      <c r="B54" s="1370"/>
      <c r="C54" s="1371"/>
      <c r="D54" s="1371"/>
      <c r="E54" s="1371"/>
      <c r="F54" s="1371"/>
      <c r="G54" s="1371"/>
      <c r="H54" s="1371"/>
      <c r="I54" s="1371"/>
      <c r="J54" s="1372"/>
      <c r="L54" s="1240" t="s">
        <v>1143</v>
      </c>
    </row>
    <row r="55" spans="2:12" ht="10.5" customHeight="1">
      <c r="B55" s="1370"/>
      <c r="C55" s="1371"/>
      <c r="D55" s="1371"/>
      <c r="E55" s="1371"/>
      <c r="F55" s="1371"/>
      <c r="G55" s="1371"/>
      <c r="H55" s="1371"/>
      <c r="I55" s="1371"/>
      <c r="J55" s="1372"/>
      <c r="L55" s="191" t="s">
        <v>1144</v>
      </c>
    </row>
    <row r="56" spans="2:12" ht="10.5" customHeight="1">
      <c r="B56" s="1370"/>
      <c r="C56" s="1371"/>
      <c r="D56" s="1371"/>
      <c r="E56" s="1371"/>
      <c r="F56" s="1371"/>
      <c r="G56" s="1371"/>
      <c r="H56" s="1371"/>
      <c r="I56" s="1371"/>
      <c r="J56" s="1372"/>
      <c r="L56" s="191"/>
    </row>
    <row r="57" spans="2:12" ht="10.5" customHeight="1">
      <c r="B57" s="1370"/>
      <c r="C57" s="1371"/>
      <c r="D57" s="1371"/>
      <c r="E57" s="1371"/>
      <c r="F57" s="1371"/>
      <c r="G57" s="1371"/>
      <c r="H57" s="1371"/>
      <c r="I57" s="1371"/>
      <c r="J57" s="1372"/>
      <c r="L57" s="191" t="s">
        <v>1188</v>
      </c>
    </row>
    <row r="58" spans="2:12" ht="10.5" customHeight="1">
      <c r="B58" s="1374"/>
      <c r="C58" s="1375"/>
      <c r="D58" s="1375"/>
      <c r="E58" s="1375"/>
      <c r="F58" s="1375"/>
      <c r="G58" s="1375"/>
      <c r="H58" s="1375"/>
      <c r="I58" s="1375"/>
      <c r="J58" s="1376"/>
      <c r="L58" s="191"/>
    </row>
    <row r="59" spans="2:12" ht="14.25" customHeight="1">
      <c r="B59" s="270" t="s">
        <v>1521</v>
      </c>
    </row>
    <row r="60" spans="2:12" ht="14.25" customHeight="1">
      <c r="B60" s="383" t="s">
        <v>1149</v>
      </c>
    </row>
    <row r="61" spans="2:12" ht="14.25" customHeight="1">
      <c r="B61" s="383" t="s">
        <v>1093</v>
      </c>
    </row>
    <row r="62" spans="2:12" ht="14.25" customHeight="1">
      <c r="B62" s="383" t="s">
        <v>1150</v>
      </c>
    </row>
    <row r="63" spans="2:12" ht="14.25" customHeight="1">
      <c r="B63" s="270" t="s">
        <v>1069</v>
      </c>
      <c r="C63" s="270"/>
      <c r="D63" s="270"/>
      <c r="E63" s="270"/>
      <c r="F63" s="270"/>
      <c r="G63" s="270"/>
      <c r="H63" s="270"/>
      <c r="I63" s="270"/>
      <c r="J63" s="270"/>
    </row>
    <row r="64" spans="2:12" ht="14.25" customHeight="1">
      <c r="B64" s="270" t="s">
        <v>1151</v>
      </c>
      <c r="C64" s="270"/>
      <c r="D64" s="270"/>
      <c r="E64" s="270"/>
      <c r="F64" s="270"/>
      <c r="G64" s="270"/>
      <c r="H64" s="270"/>
      <c r="I64" s="270"/>
      <c r="J64" s="270"/>
    </row>
    <row r="65" spans="2:10" ht="14.25" customHeight="1">
      <c r="B65" s="270" t="s">
        <v>1490</v>
      </c>
      <c r="C65" s="270"/>
      <c r="D65" s="270"/>
      <c r="E65" s="270"/>
      <c r="F65" s="270"/>
      <c r="G65" s="270"/>
      <c r="H65" s="270"/>
      <c r="I65" s="270"/>
      <c r="J65" s="270"/>
    </row>
    <row r="66" spans="2:10">
      <c r="B66" s="383" t="s">
        <v>1487</v>
      </c>
    </row>
    <row r="67" spans="2:10">
      <c r="B67" s="383" t="s">
        <v>1488</v>
      </c>
    </row>
    <row r="68" spans="2:10">
      <c r="B68" s="383" t="s">
        <v>1491</v>
      </c>
    </row>
    <row r="69" spans="2:10">
      <c r="B69" s="383" t="s">
        <v>1489</v>
      </c>
    </row>
    <row r="70" spans="2:10" ht="14.25" customHeight="1">
      <c r="B70" s="270" t="s">
        <v>1152</v>
      </c>
      <c r="C70" s="270"/>
      <c r="D70" s="270"/>
      <c r="E70" s="270"/>
      <c r="F70" s="270"/>
      <c r="G70" s="270"/>
      <c r="H70" s="270"/>
      <c r="I70" s="270"/>
      <c r="J70" s="270"/>
    </row>
    <row r="71" spans="2:10" ht="14.25" customHeight="1">
      <c r="B71" s="270" t="s">
        <v>1081</v>
      </c>
      <c r="C71" s="270"/>
      <c r="D71" s="270"/>
      <c r="E71" s="270"/>
      <c r="F71" s="270"/>
      <c r="G71" s="270"/>
      <c r="H71" s="270"/>
      <c r="I71" s="270"/>
      <c r="J71" s="270"/>
    </row>
    <row r="72" spans="2:10" ht="14.25" customHeight="1">
      <c r="B72" s="270" t="s">
        <v>818</v>
      </c>
      <c r="C72" s="270"/>
      <c r="D72" s="270"/>
      <c r="E72" s="270"/>
      <c r="F72" s="270"/>
      <c r="G72" s="270"/>
      <c r="H72" s="270"/>
      <c r="I72" s="270"/>
      <c r="J72" s="270"/>
    </row>
    <row r="73" spans="2:10" ht="14.25" customHeight="1">
      <c r="B73" s="270" t="s">
        <v>819</v>
      </c>
      <c r="C73" s="270"/>
      <c r="D73" s="270"/>
      <c r="E73" s="270"/>
      <c r="F73" s="270"/>
      <c r="G73" s="270"/>
      <c r="H73" s="270"/>
      <c r="I73" s="270"/>
      <c r="J73" s="270"/>
    </row>
    <row r="74" spans="2:10" ht="14.25" customHeight="1">
      <c r="B74" s="270" t="s">
        <v>1153</v>
      </c>
      <c r="C74" s="270"/>
      <c r="D74" s="270"/>
      <c r="E74" s="270"/>
      <c r="F74" s="270"/>
      <c r="G74" s="270"/>
      <c r="H74" s="270"/>
      <c r="I74" s="270"/>
      <c r="J74" s="270"/>
    </row>
    <row r="75" spans="2:10" ht="14.25" customHeight="1">
      <c r="B75" s="270" t="s">
        <v>820</v>
      </c>
      <c r="C75" s="270"/>
      <c r="D75" s="270"/>
      <c r="E75" s="270"/>
      <c r="F75" s="270"/>
      <c r="G75" s="270"/>
      <c r="H75" s="270"/>
      <c r="I75" s="270"/>
      <c r="J75" s="270"/>
    </row>
    <row r="76" spans="2:10" ht="14.25" customHeight="1">
      <c r="B76" s="270" t="s">
        <v>1154</v>
      </c>
      <c r="C76" s="270"/>
      <c r="D76" s="270"/>
      <c r="E76" s="270"/>
      <c r="F76" s="270"/>
      <c r="G76" s="270"/>
      <c r="H76" s="270"/>
      <c r="I76" s="270"/>
      <c r="J76" s="270"/>
    </row>
    <row r="77" spans="2:10" ht="14.25" customHeight="1">
      <c r="B77" s="1241"/>
    </row>
  </sheetData>
  <mergeCells count="56">
    <mergeCell ref="H26:J27"/>
    <mergeCell ref="F24:G25"/>
    <mergeCell ref="H24:J25"/>
    <mergeCell ref="F26:G27"/>
    <mergeCell ref="B6:C6"/>
    <mergeCell ref="F10:J10"/>
    <mergeCell ref="B11:B12"/>
    <mergeCell ref="C11:E11"/>
    <mergeCell ref="F11:J11"/>
    <mergeCell ref="C12:E12"/>
    <mergeCell ref="F12:J12"/>
    <mergeCell ref="F13:J13"/>
    <mergeCell ref="D28:D29"/>
    <mergeCell ref="E28:E29"/>
    <mergeCell ref="F28:G29"/>
    <mergeCell ref="B5:C5"/>
    <mergeCell ref="D24:D25"/>
    <mergeCell ref="E24:E25"/>
    <mergeCell ref="E26:E27"/>
    <mergeCell ref="B35:B36"/>
    <mergeCell ref="C35:C36"/>
    <mergeCell ref="D35:D36"/>
    <mergeCell ref="F14:J14"/>
    <mergeCell ref="F15:J15"/>
    <mergeCell ref="C20:J20"/>
    <mergeCell ref="C24:C33"/>
    <mergeCell ref="D30:D31"/>
    <mergeCell ref="E30:E31"/>
    <mergeCell ref="F30:G31"/>
    <mergeCell ref="H30:J31"/>
    <mergeCell ref="D32:D33"/>
    <mergeCell ref="E32:E33"/>
    <mergeCell ref="F32:G33"/>
    <mergeCell ref="H32:J33"/>
    <mergeCell ref="D26:D27"/>
    <mergeCell ref="I41:J41"/>
    <mergeCell ref="I37:J37"/>
    <mergeCell ref="F35:H35"/>
    <mergeCell ref="I35:J36"/>
    <mergeCell ref="L35:L36"/>
    <mergeCell ref="B43:J47"/>
    <mergeCell ref="L43:S44"/>
    <mergeCell ref="L45:S46"/>
    <mergeCell ref="B50:J58"/>
    <mergeCell ref="H28:J29"/>
    <mergeCell ref="E35:E36"/>
    <mergeCell ref="M35:M36"/>
    <mergeCell ref="N35:N36"/>
    <mergeCell ref="O35:O36"/>
    <mergeCell ref="B34:J34"/>
    <mergeCell ref="P35:R35"/>
    <mergeCell ref="S35:T36"/>
    <mergeCell ref="S37:T37"/>
    <mergeCell ref="I38:J38"/>
    <mergeCell ref="I39:J39"/>
    <mergeCell ref="I40:J40"/>
  </mergeCells>
  <phoneticPr fontId="2"/>
  <printOptions horizontalCentered="1"/>
  <pageMargins left="0.70866141732283472" right="0.70866141732283472" top="0.78740157480314965" bottom="0.59055118110236227" header="0.51181102362204722" footer="0.51181102362204722"/>
  <pageSetup paperSize="9" scale="75"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7"/>
  <sheetViews>
    <sheetView view="pageBreakPreview" zoomScaleNormal="100" zoomScaleSheetLayoutView="100" workbookViewId="0">
      <selection activeCell="B2" sqref="B2:J2"/>
    </sheetView>
  </sheetViews>
  <sheetFormatPr defaultColWidth="9.125" defaultRowHeight="13.5"/>
  <cols>
    <col min="1" max="1" width="0.875" style="484" customWidth="1"/>
    <col min="2" max="2" width="3.625" style="484" customWidth="1"/>
    <col min="3" max="3" width="3.75" style="484" customWidth="1"/>
    <col min="4" max="4" width="9.125" style="484" customWidth="1"/>
    <col min="5" max="5" width="8.25" style="484" customWidth="1"/>
    <col min="6" max="6" width="4.75" style="484" customWidth="1"/>
    <col min="7" max="7" width="12" style="484" customWidth="1"/>
    <col min="8" max="8" width="3.625" style="484" customWidth="1"/>
    <col min="9" max="10" width="19.5" style="484" customWidth="1"/>
    <col min="11" max="11" width="0.875" style="484" customWidth="1"/>
    <col min="12" max="16384" width="9.125" style="484"/>
  </cols>
  <sheetData>
    <row r="1" spans="2:10" ht="18" customHeight="1">
      <c r="B1" s="1401" t="s">
        <v>36</v>
      </c>
      <c r="C1" s="1401"/>
      <c r="D1" s="1401"/>
      <c r="E1" s="1401"/>
      <c r="F1" s="1401"/>
      <c r="G1" s="1401"/>
      <c r="H1" s="1401"/>
      <c r="I1" s="1401"/>
      <c r="J1" s="1401"/>
    </row>
    <row r="2" spans="2:10" ht="18" customHeight="1">
      <c r="B2" s="1402" t="s">
        <v>1499</v>
      </c>
      <c r="C2" s="1402"/>
      <c r="D2" s="1402"/>
      <c r="E2" s="1402"/>
      <c r="F2" s="1402"/>
      <c r="G2" s="1402"/>
      <c r="H2" s="1402"/>
      <c r="I2" s="1402"/>
      <c r="J2" s="1402"/>
    </row>
    <row r="3" spans="2:10" ht="18" customHeight="1">
      <c r="B3" s="485"/>
      <c r="C3" s="1403" t="s">
        <v>40</v>
      </c>
      <c r="D3" s="1404"/>
      <c r="E3" s="1404"/>
      <c r="F3" s="1404"/>
      <c r="G3" s="1404"/>
      <c r="H3" s="1404"/>
      <c r="I3" s="1404"/>
      <c r="J3" s="1405"/>
    </row>
    <row r="4" spans="2:10" ht="18" customHeight="1">
      <c r="B4" s="486" t="s">
        <v>37</v>
      </c>
      <c r="C4" s="1403" t="s">
        <v>41</v>
      </c>
      <c r="D4" s="1404"/>
      <c r="E4" s="1405"/>
      <c r="F4" s="1403" t="s">
        <v>42</v>
      </c>
      <c r="G4" s="1404"/>
      <c r="H4" s="1405"/>
      <c r="I4" s="487" t="s">
        <v>53</v>
      </c>
      <c r="J4" s="488" t="s">
        <v>708</v>
      </c>
    </row>
    <row r="5" spans="2:10" ht="18" customHeight="1">
      <c r="B5" s="486" t="s">
        <v>38</v>
      </c>
      <c r="C5" s="1406" t="s">
        <v>43</v>
      </c>
      <c r="D5" s="1407"/>
      <c r="E5" s="1408"/>
      <c r="F5" s="1406" t="s">
        <v>43</v>
      </c>
      <c r="G5" s="1407"/>
      <c r="H5" s="1408"/>
      <c r="I5" s="489" t="s">
        <v>48</v>
      </c>
      <c r="J5" s="490" t="s">
        <v>48</v>
      </c>
    </row>
    <row r="6" spans="2:10" ht="18" customHeight="1">
      <c r="B6" s="486" t="s">
        <v>475</v>
      </c>
      <c r="C6" s="1406" t="s">
        <v>44</v>
      </c>
      <c r="D6" s="1407"/>
      <c r="E6" s="1408"/>
      <c r="F6" s="1406" t="s">
        <v>44</v>
      </c>
      <c r="G6" s="1407"/>
      <c r="H6" s="1408"/>
      <c r="I6" s="491" t="s">
        <v>49</v>
      </c>
      <c r="J6" s="492" t="s">
        <v>49</v>
      </c>
    </row>
    <row r="7" spans="2:10" ht="18" customHeight="1">
      <c r="B7" s="486" t="s">
        <v>39</v>
      </c>
      <c r="C7" s="1406" t="s">
        <v>45</v>
      </c>
      <c r="D7" s="1407"/>
      <c r="E7" s="1408"/>
      <c r="F7" s="1406" t="s">
        <v>45</v>
      </c>
      <c r="G7" s="1407"/>
      <c r="H7" s="1408"/>
      <c r="I7" s="491" t="s">
        <v>52</v>
      </c>
      <c r="J7" s="492" t="s">
        <v>52</v>
      </c>
    </row>
    <row r="8" spans="2:10" ht="18" customHeight="1">
      <c r="B8" s="486" t="s">
        <v>38</v>
      </c>
      <c r="C8" s="1406" t="s">
        <v>46</v>
      </c>
      <c r="D8" s="1407"/>
      <c r="E8" s="1408"/>
      <c r="F8" s="1406" t="s">
        <v>46</v>
      </c>
      <c r="G8" s="1407"/>
      <c r="H8" s="1408"/>
      <c r="I8" s="491" t="s">
        <v>50</v>
      </c>
      <c r="J8" s="492" t="s">
        <v>50</v>
      </c>
    </row>
    <row r="9" spans="2:10" ht="18" customHeight="1">
      <c r="B9" s="486"/>
      <c r="C9" s="1406" t="s">
        <v>709</v>
      </c>
      <c r="D9" s="1407"/>
      <c r="E9" s="1408"/>
      <c r="F9" s="1406" t="s">
        <v>643</v>
      </c>
      <c r="G9" s="1407"/>
      <c r="H9" s="1408"/>
      <c r="I9" s="491" t="s">
        <v>644</v>
      </c>
      <c r="J9" s="492" t="s">
        <v>644</v>
      </c>
    </row>
    <row r="10" spans="2:10" ht="18" customHeight="1">
      <c r="B10" s="486"/>
      <c r="C10" s="1406" t="s">
        <v>645</v>
      </c>
      <c r="D10" s="1407"/>
      <c r="E10" s="1408"/>
      <c r="F10" s="1406" t="s">
        <v>645</v>
      </c>
      <c r="G10" s="1407"/>
      <c r="H10" s="1408"/>
      <c r="I10" s="491" t="s">
        <v>646</v>
      </c>
      <c r="J10" s="492" t="s">
        <v>646</v>
      </c>
    </row>
    <row r="11" spans="2:10" ht="18" customHeight="1">
      <c r="B11" s="493"/>
      <c r="C11" s="1409" t="s">
        <v>47</v>
      </c>
      <c r="D11" s="1410"/>
      <c r="E11" s="1411"/>
      <c r="F11" s="1409" t="s">
        <v>47</v>
      </c>
      <c r="G11" s="1410"/>
      <c r="H11" s="1411"/>
      <c r="I11" s="494" t="s">
        <v>51</v>
      </c>
      <c r="J11" s="495" t="s">
        <v>51</v>
      </c>
    </row>
    <row r="12" spans="2:10" ht="18" customHeight="1">
      <c r="B12" s="485"/>
      <c r="C12" s="153"/>
      <c r="D12" s="1403" t="s">
        <v>14</v>
      </c>
      <c r="E12" s="1405"/>
      <c r="F12" s="1403" t="s">
        <v>24</v>
      </c>
      <c r="G12" s="1404"/>
      <c r="H12" s="1405"/>
      <c r="I12" s="153" t="s">
        <v>15</v>
      </c>
      <c r="J12" s="483" t="s">
        <v>141</v>
      </c>
    </row>
    <row r="13" spans="2:10" ht="18" customHeight="1">
      <c r="B13" s="486"/>
      <c r="C13" s="496" t="s">
        <v>16</v>
      </c>
      <c r="D13" s="1412" t="s">
        <v>710</v>
      </c>
      <c r="E13" s="1413"/>
      <c r="F13" s="1412" t="s">
        <v>710</v>
      </c>
      <c r="G13" s="1414"/>
      <c r="H13" s="1413"/>
      <c r="I13" s="497" t="s">
        <v>710</v>
      </c>
      <c r="J13" s="498" t="s">
        <v>710</v>
      </c>
    </row>
    <row r="14" spans="2:10" ht="18" customHeight="1">
      <c r="B14" s="486" t="s">
        <v>21</v>
      </c>
      <c r="C14" s="499"/>
      <c r="D14" s="1415"/>
      <c r="E14" s="1416"/>
      <c r="F14" s="1415" t="s">
        <v>25</v>
      </c>
      <c r="G14" s="1417"/>
      <c r="H14" s="1416"/>
      <c r="I14" s="500" t="s">
        <v>25</v>
      </c>
      <c r="J14" s="501" t="s">
        <v>25</v>
      </c>
    </row>
    <row r="15" spans="2:10" ht="18" customHeight="1">
      <c r="B15" s="486"/>
      <c r="C15" s="486" t="s">
        <v>17</v>
      </c>
      <c r="D15" s="1421" t="s">
        <v>711</v>
      </c>
      <c r="E15" s="1422"/>
      <c r="F15" s="1421" t="s">
        <v>711</v>
      </c>
      <c r="G15" s="1423"/>
      <c r="H15" s="1422"/>
      <c r="I15" s="502" t="s">
        <v>711</v>
      </c>
      <c r="J15" s="503" t="s">
        <v>711</v>
      </c>
    </row>
    <row r="16" spans="2:10" ht="18" customHeight="1">
      <c r="B16" s="486"/>
      <c r="C16" s="504"/>
      <c r="D16" s="1424"/>
      <c r="E16" s="1425"/>
      <c r="F16" s="1424" t="s">
        <v>25</v>
      </c>
      <c r="G16" s="1426"/>
      <c r="H16" s="1425"/>
      <c r="I16" s="505" t="s">
        <v>25</v>
      </c>
      <c r="J16" s="506" t="s">
        <v>25</v>
      </c>
    </row>
    <row r="17" spans="2:10" ht="18" customHeight="1">
      <c r="B17" s="486"/>
      <c r="C17" s="496"/>
      <c r="D17" s="1427" t="s">
        <v>509</v>
      </c>
      <c r="E17" s="1428"/>
      <c r="F17" s="1427" t="s">
        <v>510</v>
      </c>
      <c r="G17" s="1429"/>
      <c r="H17" s="1428"/>
      <c r="I17" s="496" t="s">
        <v>56</v>
      </c>
      <c r="J17" s="507" t="s">
        <v>579</v>
      </c>
    </row>
    <row r="18" spans="2:10" ht="18" customHeight="1">
      <c r="B18" s="486" t="s">
        <v>22</v>
      </c>
      <c r="C18" s="504"/>
      <c r="D18" s="1434" t="s">
        <v>712</v>
      </c>
      <c r="E18" s="1435"/>
      <c r="F18" s="1434" t="s">
        <v>713</v>
      </c>
      <c r="G18" s="1436"/>
      <c r="H18" s="1435"/>
      <c r="I18" s="504" t="s">
        <v>714</v>
      </c>
      <c r="J18" s="504" t="s">
        <v>715</v>
      </c>
    </row>
    <row r="19" spans="2:10" ht="18" customHeight="1">
      <c r="B19" s="486"/>
      <c r="C19" s="508" t="s">
        <v>16</v>
      </c>
      <c r="D19" s="1437" t="s">
        <v>710</v>
      </c>
      <c r="E19" s="1438"/>
      <c r="F19" s="1437" t="s">
        <v>710</v>
      </c>
      <c r="G19" s="1439"/>
      <c r="H19" s="1438"/>
      <c r="I19" s="509" t="s">
        <v>710</v>
      </c>
      <c r="J19" s="509" t="s">
        <v>710</v>
      </c>
    </row>
    <row r="20" spans="2:10" ht="18" customHeight="1">
      <c r="B20" s="493"/>
      <c r="C20" s="504" t="s">
        <v>17</v>
      </c>
      <c r="D20" s="1418" t="s">
        <v>711</v>
      </c>
      <c r="E20" s="1420"/>
      <c r="F20" s="1418" t="s">
        <v>711</v>
      </c>
      <c r="G20" s="1419"/>
      <c r="H20" s="1420"/>
      <c r="I20" s="505" t="s">
        <v>711</v>
      </c>
      <c r="J20" s="505" t="s">
        <v>711</v>
      </c>
    </row>
    <row r="21" spans="2:10" ht="18" customHeight="1">
      <c r="B21" s="532"/>
      <c r="C21" s="1429" t="s">
        <v>18</v>
      </c>
      <c r="D21" s="1428"/>
      <c r="E21" s="1403" t="s">
        <v>19</v>
      </c>
      <c r="F21" s="1404"/>
      <c r="G21" s="1405"/>
      <c r="H21" s="496" t="s">
        <v>716</v>
      </c>
      <c r="I21" s="1427" t="s">
        <v>20</v>
      </c>
      <c r="J21" s="1428"/>
    </row>
    <row r="22" spans="2:10" ht="18" customHeight="1" thickBot="1">
      <c r="B22" s="533"/>
      <c r="C22" s="1432"/>
      <c r="D22" s="1433"/>
      <c r="E22" s="1427" t="s">
        <v>17</v>
      </c>
      <c r="F22" s="1429"/>
      <c r="G22" s="496" t="s">
        <v>16</v>
      </c>
      <c r="H22" s="486" t="s">
        <v>717</v>
      </c>
      <c r="I22" s="1434"/>
      <c r="J22" s="1435"/>
    </row>
    <row r="23" spans="2:10" ht="18" customHeight="1">
      <c r="B23" s="531" t="s">
        <v>776</v>
      </c>
      <c r="C23" s="1440" t="s">
        <v>580</v>
      </c>
      <c r="D23" s="1441"/>
      <c r="E23" s="1430" t="s">
        <v>710</v>
      </c>
      <c r="F23" s="1431"/>
      <c r="G23" s="511" t="s">
        <v>710</v>
      </c>
      <c r="H23" s="512"/>
      <c r="I23" s="1442" t="s">
        <v>718</v>
      </c>
      <c r="J23" s="1443"/>
    </row>
    <row r="24" spans="2:10" ht="18" customHeight="1">
      <c r="B24" s="531"/>
      <c r="C24" s="1444" t="s">
        <v>719</v>
      </c>
      <c r="D24" s="1445"/>
      <c r="E24" s="1446" t="s">
        <v>710</v>
      </c>
      <c r="F24" s="1447"/>
      <c r="G24" s="501" t="s">
        <v>710</v>
      </c>
      <c r="H24" s="513"/>
      <c r="I24" s="1448" t="s">
        <v>720</v>
      </c>
      <c r="J24" s="1449"/>
    </row>
    <row r="25" spans="2:10" ht="18" customHeight="1">
      <c r="B25" s="531"/>
      <c r="C25" s="1450" t="s">
        <v>28</v>
      </c>
      <c r="D25" s="1318"/>
      <c r="E25" s="1451" t="s">
        <v>710</v>
      </c>
      <c r="F25" s="1452"/>
      <c r="G25" s="503" t="s">
        <v>710</v>
      </c>
      <c r="H25" s="514"/>
      <c r="I25" s="1312" t="s">
        <v>721</v>
      </c>
      <c r="J25" s="1313"/>
    </row>
    <row r="26" spans="2:10" ht="18" customHeight="1" thickBot="1">
      <c r="B26" s="531"/>
      <c r="C26" s="1450" t="s">
        <v>29</v>
      </c>
      <c r="D26" s="1318"/>
      <c r="E26" s="1451" t="s">
        <v>710</v>
      </c>
      <c r="F26" s="1452"/>
      <c r="G26" s="503" t="s">
        <v>710</v>
      </c>
      <c r="H26" s="514"/>
      <c r="I26" s="1312" t="s">
        <v>721</v>
      </c>
      <c r="J26" s="1313"/>
    </row>
    <row r="27" spans="2:10" ht="18" customHeight="1" thickTop="1" thickBot="1">
      <c r="B27" s="531" t="s">
        <v>777</v>
      </c>
      <c r="C27" s="1453" t="s">
        <v>26</v>
      </c>
      <c r="D27" s="1454"/>
      <c r="E27" s="1455" t="s">
        <v>710</v>
      </c>
      <c r="F27" s="1456"/>
      <c r="G27" s="515" t="s">
        <v>710</v>
      </c>
      <c r="H27" s="516"/>
      <c r="I27" s="1457"/>
      <c r="J27" s="1335"/>
    </row>
    <row r="28" spans="2:10" ht="18" customHeight="1">
      <c r="B28" s="533"/>
      <c r="C28" s="1380" t="s">
        <v>30</v>
      </c>
      <c r="D28" s="1382"/>
      <c r="E28" s="1460" t="s">
        <v>710</v>
      </c>
      <c r="F28" s="1461"/>
      <c r="G28" s="506" t="s">
        <v>710</v>
      </c>
      <c r="H28" s="517"/>
      <c r="I28" s="1341" t="s">
        <v>1189</v>
      </c>
      <c r="J28" s="1337"/>
    </row>
    <row r="29" spans="2:10" ht="18" customHeight="1">
      <c r="B29" s="533"/>
      <c r="C29" s="1386" t="s">
        <v>31</v>
      </c>
      <c r="D29" s="1356"/>
      <c r="E29" s="1458" t="s">
        <v>710</v>
      </c>
      <c r="F29" s="1459"/>
      <c r="G29" s="518" t="s">
        <v>710</v>
      </c>
      <c r="H29" s="519"/>
      <c r="I29" s="1462"/>
      <c r="J29" s="1463"/>
    </row>
    <row r="30" spans="2:10" ht="18" customHeight="1">
      <c r="B30" s="533"/>
      <c r="C30" s="1386" t="s">
        <v>32</v>
      </c>
      <c r="D30" s="1356"/>
      <c r="E30" s="1458" t="s">
        <v>710</v>
      </c>
      <c r="F30" s="1459"/>
      <c r="G30" s="518" t="s">
        <v>710</v>
      </c>
      <c r="H30" s="519"/>
      <c r="I30" s="1462"/>
      <c r="J30" s="1463"/>
    </row>
    <row r="31" spans="2:10" ht="18" customHeight="1">
      <c r="B31" s="533" t="s">
        <v>195</v>
      </c>
      <c r="C31" s="1386" t="s">
        <v>33</v>
      </c>
      <c r="D31" s="1356"/>
      <c r="E31" s="1458" t="s">
        <v>710</v>
      </c>
      <c r="F31" s="1459"/>
      <c r="G31" s="518" t="s">
        <v>710</v>
      </c>
      <c r="H31" s="519"/>
      <c r="I31" s="1311"/>
      <c r="J31" s="1313"/>
    </row>
    <row r="32" spans="2:10" ht="18" customHeight="1">
      <c r="B32" s="533"/>
      <c r="C32" s="1386" t="s">
        <v>34</v>
      </c>
      <c r="D32" s="1356"/>
      <c r="E32" s="1458" t="s">
        <v>710</v>
      </c>
      <c r="F32" s="1459"/>
      <c r="G32" s="518" t="s">
        <v>710</v>
      </c>
      <c r="H32" s="519"/>
      <c r="I32" s="1311"/>
      <c r="J32" s="1313"/>
    </row>
    <row r="33" spans="2:10" ht="18" customHeight="1">
      <c r="B33" s="533"/>
      <c r="C33" s="1464" t="s">
        <v>722</v>
      </c>
      <c r="D33" s="1465"/>
      <c r="E33" s="1466" t="s">
        <v>710</v>
      </c>
      <c r="F33" s="1467"/>
      <c r="G33" s="498" t="s">
        <v>710</v>
      </c>
      <c r="H33" s="520"/>
      <c r="I33" s="1311"/>
      <c r="J33" s="1313"/>
    </row>
    <row r="34" spans="2:10" ht="18" customHeight="1">
      <c r="B34" s="533"/>
      <c r="C34" s="1468" t="s">
        <v>502</v>
      </c>
      <c r="D34" s="1469"/>
      <c r="E34" s="1451" t="s">
        <v>35</v>
      </c>
      <c r="F34" s="1452"/>
      <c r="G34" s="503" t="s">
        <v>35</v>
      </c>
      <c r="H34" s="521"/>
      <c r="I34" s="1311"/>
      <c r="J34" s="1313"/>
    </row>
    <row r="35" spans="2:10" ht="18" customHeight="1">
      <c r="B35" s="533" t="s">
        <v>778</v>
      </c>
      <c r="C35" s="1468" t="s">
        <v>503</v>
      </c>
      <c r="D35" s="1469"/>
      <c r="E35" s="1451" t="s">
        <v>35</v>
      </c>
      <c r="F35" s="1452"/>
      <c r="G35" s="503" t="s">
        <v>35</v>
      </c>
      <c r="H35" s="521"/>
      <c r="I35" s="1311"/>
      <c r="J35" s="1313"/>
    </row>
    <row r="36" spans="2:10" ht="18" customHeight="1">
      <c r="B36" s="533" t="s">
        <v>779</v>
      </c>
      <c r="C36" s="1472" t="s">
        <v>504</v>
      </c>
      <c r="D36" s="1473"/>
      <c r="E36" s="1451" t="s">
        <v>35</v>
      </c>
      <c r="F36" s="1452"/>
      <c r="G36" s="503" t="s">
        <v>35</v>
      </c>
      <c r="H36" s="522"/>
      <c r="I36" s="1311"/>
      <c r="J36" s="1313"/>
    </row>
    <row r="37" spans="2:10" ht="18" customHeight="1">
      <c r="B37" s="533" t="s">
        <v>780</v>
      </c>
      <c r="C37" s="1377" t="s">
        <v>507</v>
      </c>
      <c r="D37" s="1379"/>
      <c r="E37" s="1466" t="s">
        <v>723</v>
      </c>
      <c r="F37" s="1467"/>
      <c r="G37" s="498" t="s">
        <v>723</v>
      </c>
      <c r="H37" s="522"/>
      <c r="I37" s="385" t="s">
        <v>508</v>
      </c>
      <c r="J37" s="482"/>
    </row>
    <row r="38" spans="2:10" ht="18" customHeight="1">
      <c r="B38" s="533" t="s">
        <v>781</v>
      </c>
      <c r="C38" s="1367" t="s">
        <v>505</v>
      </c>
      <c r="D38" s="1369"/>
      <c r="E38" s="1458" t="s">
        <v>724</v>
      </c>
      <c r="F38" s="1459"/>
      <c r="G38" s="518" t="s">
        <v>724</v>
      </c>
      <c r="H38" s="519"/>
      <c r="I38" s="1311"/>
      <c r="J38" s="1313"/>
    </row>
    <row r="39" spans="2:10" ht="18" customHeight="1">
      <c r="B39" s="533" t="s">
        <v>782</v>
      </c>
      <c r="C39" s="1367" t="s">
        <v>506</v>
      </c>
      <c r="D39" s="1369"/>
      <c r="E39" s="1458" t="s">
        <v>724</v>
      </c>
      <c r="F39" s="1459"/>
      <c r="G39" s="518" t="s">
        <v>724</v>
      </c>
      <c r="H39" s="519"/>
      <c r="I39" s="1470" t="s">
        <v>725</v>
      </c>
      <c r="J39" s="1471"/>
    </row>
    <row r="40" spans="2:10" ht="18" customHeight="1">
      <c r="B40" s="827" t="s">
        <v>776</v>
      </c>
      <c r="C40" s="1403" t="s">
        <v>27</v>
      </c>
      <c r="D40" s="1405"/>
      <c r="E40" s="1474" t="s">
        <v>724</v>
      </c>
      <c r="F40" s="1475"/>
      <c r="G40" s="523" t="s">
        <v>724</v>
      </c>
      <c r="H40" s="524"/>
      <c r="I40" s="1406"/>
      <c r="J40" s="1408"/>
    </row>
    <row r="41" spans="2:10" ht="18" customHeight="1" thickBot="1">
      <c r="B41" s="533" t="s">
        <v>783</v>
      </c>
      <c r="C41" s="1476" t="s">
        <v>23</v>
      </c>
      <c r="D41" s="1433"/>
      <c r="E41" s="1477" t="s">
        <v>724</v>
      </c>
      <c r="F41" s="1478"/>
      <c r="G41" s="502" t="s">
        <v>724</v>
      </c>
      <c r="H41" s="510"/>
      <c r="I41" s="1406"/>
      <c r="J41" s="1408"/>
    </row>
    <row r="42" spans="2:10" ht="18" customHeight="1" thickTop="1" thickBot="1">
      <c r="B42" s="531" t="s">
        <v>784</v>
      </c>
      <c r="C42" s="1479" t="s">
        <v>726</v>
      </c>
      <c r="D42" s="1480"/>
      <c r="E42" s="1481" t="s">
        <v>724</v>
      </c>
      <c r="F42" s="1482"/>
      <c r="G42" s="525" t="s">
        <v>724</v>
      </c>
      <c r="H42" s="526"/>
      <c r="I42" s="1407"/>
      <c r="J42" s="1408"/>
    </row>
    <row r="43" spans="2:10" ht="18" customHeight="1" thickTop="1">
      <c r="B43" s="530"/>
      <c r="C43" s="1434" t="s">
        <v>56</v>
      </c>
      <c r="D43" s="1435"/>
      <c r="E43" s="1424" t="s">
        <v>724</v>
      </c>
      <c r="F43" s="1426"/>
      <c r="G43" s="505" t="s">
        <v>724</v>
      </c>
      <c r="H43" s="527"/>
      <c r="I43" s="1409" t="s">
        <v>727</v>
      </c>
      <c r="J43" s="1411"/>
    </row>
    <row r="44" spans="2:10">
      <c r="C44" s="484" t="s">
        <v>1190</v>
      </c>
      <c r="I44" s="150"/>
      <c r="J44" s="150"/>
    </row>
    <row r="45" spans="2:10">
      <c r="C45" s="534" t="s">
        <v>1191</v>
      </c>
      <c r="D45" s="534"/>
      <c r="I45" s="150"/>
      <c r="J45" s="150"/>
    </row>
    <row r="46" spans="2:10">
      <c r="C46" s="534" t="s">
        <v>1192</v>
      </c>
      <c r="D46" s="534"/>
    </row>
    <row r="47" spans="2:10">
      <c r="C47" s="383" t="s">
        <v>785</v>
      </c>
      <c r="D47" s="149"/>
    </row>
  </sheetData>
  <mergeCells count="101">
    <mergeCell ref="C43:D43"/>
    <mergeCell ref="E43:F43"/>
    <mergeCell ref="I43:J43"/>
    <mergeCell ref="C40:D40"/>
    <mergeCell ref="E40:F40"/>
    <mergeCell ref="I40:J40"/>
    <mergeCell ref="C41:D41"/>
    <mergeCell ref="E41:F41"/>
    <mergeCell ref="I41:J41"/>
    <mergeCell ref="C42:D42"/>
    <mergeCell ref="E42:F42"/>
    <mergeCell ref="I42:J42"/>
    <mergeCell ref="C35:D35"/>
    <mergeCell ref="E35:F35"/>
    <mergeCell ref="I35:J35"/>
    <mergeCell ref="E39:F39"/>
    <mergeCell ref="I39:J39"/>
    <mergeCell ref="C36:D36"/>
    <mergeCell ref="E36:F36"/>
    <mergeCell ref="I36:J36"/>
    <mergeCell ref="C37:D37"/>
    <mergeCell ref="E37:F37"/>
    <mergeCell ref="C38:D38"/>
    <mergeCell ref="E38:F38"/>
    <mergeCell ref="I38:J38"/>
    <mergeCell ref="C39:D39"/>
    <mergeCell ref="C32:D32"/>
    <mergeCell ref="E32:F32"/>
    <mergeCell ref="I32:J32"/>
    <mergeCell ref="C33:D33"/>
    <mergeCell ref="E33:F33"/>
    <mergeCell ref="I33:J33"/>
    <mergeCell ref="C34:D34"/>
    <mergeCell ref="E34:F34"/>
    <mergeCell ref="I34:J34"/>
    <mergeCell ref="C27:D27"/>
    <mergeCell ref="E27:F27"/>
    <mergeCell ref="I27:J27"/>
    <mergeCell ref="C30:D30"/>
    <mergeCell ref="E30:F30"/>
    <mergeCell ref="C31:D31"/>
    <mergeCell ref="E31:F31"/>
    <mergeCell ref="I31:J31"/>
    <mergeCell ref="C28:D28"/>
    <mergeCell ref="E28:F28"/>
    <mergeCell ref="C29:D29"/>
    <mergeCell ref="E29:F29"/>
    <mergeCell ref="I28:J30"/>
    <mergeCell ref="C24:D24"/>
    <mergeCell ref="E24:F24"/>
    <mergeCell ref="I24:J24"/>
    <mergeCell ref="C25:D25"/>
    <mergeCell ref="E25:F25"/>
    <mergeCell ref="I25:J25"/>
    <mergeCell ref="C26:D26"/>
    <mergeCell ref="E26:F26"/>
    <mergeCell ref="I26:J26"/>
    <mergeCell ref="E23:F23"/>
    <mergeCell ref="C21:D22"/>
    <mergeCell ref="E21:G21"/>
    <mergeCell ref="I21:J22"/>
    <mergeCell ref="E22:F22"/>
    <mergeCell ref="D18:E18"/>
    <mergeCell ref="F18:H18"/>
    <mergeCell ref="D19:E19"/>
    <mergeCell ref="F19:H19"/>
    <mergeCell ref="D20:E20"/>
    <mergeCell ref="C23:D23"/>
    <mergeCell ref="I23:J23"/>
    <mergeCell ref="F12:H12"/>
    <mergeCell ref="D13:E13"/>
    <mergeCell ref="F13:H13"/>
    <mergeCell ref="D14:E14"/>
    <mergeCell ref="F14:H14"/>
    <mergeCell ref="D12:E12"/>
    <mergeCell ref="F20:H20"/>
    <mergeCell ref="D15:E15"/>
    <mergeCell ref="F15:H15"/>
    <mergeCell ref="D16:E16"/>
    <mergeCell ref="F16:H16"/>
    <mergeCell ref="D17:E17"/>
    <mergeCell ref="F17:H17"/>
    <mergeCell ref="C7:E7"/>
    <mergeCell ref="F7:H7"/>
    <mergeCell ref="C8:E8"/>
    <mergeCell ref="F8:H8"/>
    <mergeCell ref="C9:E9"/>
    <mergeCell ref="F9:H9"/>
    <mergeCell ref="C10:E10"/>
    <mergeCell ref="F10:H10"/>
    <mergeCell ref="C11:E11"/>
    <mergeCell ref="F11:H11"/>
    <mergeCell ref="B1:J1"/>
    <mergeCell ref="B2:J2"/>
    <mergeCell ref="C3:J3"/>
    <mergeCell ref="C4:E4"/>
    <mergeCell ref="F4:H4"/>
    <mergeCell ref="C5:E5"/>
    <mergeCell ref="F5:H5"/>
    <mergeCell ref="C6:E6"/>
    <mergeCell ref="F6:H6"/>
  </mergeCells>
  <phoneticPr fontId="2"/>
  <printOptions horizontalCentered="1"/>
  <pageMargins left="0.78740157480314965" right="0.78740157480314965" top="0.98425196850393704" bottom="0.78740157480314965" header="0.51181102362204722" footer="0.51181102362204722"/>
  <pageSetup paperSize="9" scale="9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view="pageBreakPreview" zoomScaleNormal="100" zoomScaleSheetLayoutView="100" workbookViewId="0">
      <selection activeCell="B2" sqref="B2:J2"/>
    </sheetView>
  </sheetViews>
  <sheetFormatPr defaultColWidth="9.125" defaultRowHeight="13.5"/>
  <cols>
    <col min="1" max="1" width="0.875" style="431" customWidth="1"/>
    <col min="2" max="2" width="3.625" style="431" customWidth="1"/>
    <col min="3" max="3" width="3.75" style="431" customWidth="1"/>
    <col min="4" max="4" width="9.125" style="431" customWidth="1"/>
    <col min="5" max="5" width="8.25" style="431" customWidth="1"/>
    <col min="6" max="6" width="4.75" style="431" customWidth="1"/>
    <col min="7" max="7" width="12" style="431" customWidth="1"/>
    <col min="8" max="8" width="3.625" style="431" customWidth="1"/>
    <col min="9" max="10" width="19.5" style="431" customWidth="1"/>
    <col min="11" max="11" width="0.875" style="431" customWidth="1"/>
    <col min="12" max="16384" width="9.125" style="431"/>
  </cols>
  <sheetData>
    <row r="1" spans="2:10" ht="18" customHeight="1">
      <c r="B1" s="1522" t="s">
        <v>36</v>
      </c>
      <c r="C1" s="1522"/>
      <c r="D1" s="1522"/>
      <c r="E1" s="1522"/>
      <c r="F1" s="1522"/>
      <c r="G1" s="1522"/>
      <c r="H1" s="1522"/>
      <c r="I1" s="1522"/>
      <c r="J1" s="1522"/>
    </row>
    <row r="2" spans="2:10" ht="18" customHeight="1">
      <c r="B2" s="1535" t="s">
        <v>1500</v>
      </c>
      <c r="C2" s="1535"/>
      <c r="D2" s="1535"/>
      <c r="E2" s="1535"/>
      <c r="F2" s="1535"/>
      <c r="G2" s="1535"/>
      <c r="H2" s="1535"/>
      <c r="I2" s="1535"/>
      <c r="J2" s="1535"/>
    </row>
    <row r="3" spans="2:10" ht="18" customHeight="1">
      <c r="B3" s="432"/>
      <c r="C3" s="1523" t="s">
        <v>40</v>
      </c>
      <c r="D3" s="1524"/>
      <c r="E3" s="1524"/>
      <c r="F3" s="1524"/>
      <c r="G3" s="1524"/>
      <c r="H3" s="1524"/>
      <c r="I3" s="1524"/>
      <c r="J3" s="1525"/>
    </row>
    <row r="4" spans="2:10" ht="18" customHeight="1">
      <c r="B4" s="433" t="s">
        <v>37</v>
      </c>
      <c r="C4" s="1526" t="s">
        <v>41</v>
      </c>
      <c r="D4" s="1527"/>
      <c r="E4" s="1528"/>
      <c r="F4" s="1526" t="s">
        <v>42</v>
      </c>
      <c r="G4" s="1527"/>
      <c r="H4" s="1528"/>
      <c r="I4" s="1526" t="s">
        <v>53</v>
      </c>
      <c r="J4" s="1528"/>
    </row>
    <row r="5" spans="2:10" ht="18" customHeight="1">
      <c r="B5" s="433"/>
      <c r="C5" s="1529"/>
      <c r="D5" s="1530"/>
      <c r="E5" s="1531"/>
      <c r="F5" s="1529"/>
      <c r="G5" s="1530"/>
      <c r="H5" s="1531"/>
      <c r="I5" s="434" t="s">
        <v>585</v>
      </c>
      <c r="J5" s="435" t="s">
        <v>596</v>
      </c>
    </row>
    <row r="6" spans="2:10" ht="18" customHeight="1">
      <c r="B6" s="433" t="s">
        <v>38</v>
      </c>
      <c r="C6" s="1532" t="s">
        <v>43</v>
      </c>
      <c r="D6" s="1533"/>
      <c r="E6" s="1534"/>
      <c r="F6" s="1532" t="s">
        <v>43</v>
      </c>
      <c r="G6" s="1533"/>
      <c r="H6" s="1534"/>
      <c r="I6" s="436" t="s">
        <v>48</v>
      </c>
      <c r="J6" s="437"/>
    </row>
    <row r="7" spans="2:10" ht="18" customHeight="1">
      <c r="B7" s="433" t="s">
        <v>642</v>
      </c>
      <c r="C7" s="1532" t="s">
        <v>44</v>
      </c>
      <c r="D7" s="1533"/>
      <c r="E7" s="1534"/>
      <c r="F7" s="1532" t="s">
        <v>44</v>
      </c>
      <c r="G7" s="1533"/>
      <c r="H7" s="1534"/>
      <c r="I7" s="436" t="s">
        <v>49</v>
      </c>
      <c r="J7" s="438"/>
    </row>
    <row r="8" spans="2:10" ht="18" customHeight="1">
      <c r="B8" s="433" t="s">
        <v>39</v>
      </c>
      <c r="C8" s="1532" t="s">
        <v>45</v>
      </c>
      <c r="D8" s="1533"/>
      <c r="E8" s="1534"/>
      <c r="F8" s="1532" t="s">
        <v>45</v>
      </c>
      <c r="G8" s="1533"/>
      <c r="H8" s="1534"/>
      <c r="I8" s="436" t="s">
        <v>52</v>
      </c>
      <c r="J8" s="438"/>
    </row>
    <row r="9" spans="2:10" ht="18" customHeight="1">
      <c r="B9" s="433" t="s">
        <v>38</v>
      </c>
      <c r="C9" s="1532" t="s">
        <v>46</v>
      </c>
      <c r="D9" s="1533"/>
      <c r="E9" s="1534"/>
      <c r="F9" s="1532" t="s">
        <v>46</v>
      </c>
      <c r="G9" s="1533"/>
      <c r="H9" s="1534"/>
      <c r="I9" s="436" t="s">
        <v>50</v>
      </c>
      <c r="J9" s="438" t="s">
        <v>50</v>
      </c>
    </row>
    <row r="10" spans="2:10" ht="18" customHeight="1">
      <c r="B10" s="433"/>
      <c r="C10" s="1532" t="s">
        <v>643</v>
      </c>
      <c r="D10" s="1533"/>
      <c r="E10" s="1534"/>
      <c r="F10" s="1532" t="s">
        <v>643</v>
      </c>
      <c r="G10" s="1533"/>
      <c r="H10" s="1534"/>
      <c r="I10" s="436" t="s">
        <v>644</v>
      </c>
      <c r="J10" s="438" t="s">
        <v>644</v>
      </c>
    </row>
    <row r="11" spans="2:10" ht="18" customHeight="1">
      <c r="B11" s="433"/>
      <c r="C11" s="1532" t="s">
        <v>645</v>
      </c>
      <c r="D11" s="1533"/>
      <c r="E11" s="1534"/>
      <c r="F11" s="1532" t="s">
        <v>645</v>
      </c>
      <c r="G11" s="1533"/>
      <c r="H11" s="1534"/>
      <c r="I11" s="436" t="s">
        <v>646</v>
      </c>
      <c r="J11" s="438" t="s">
        <v>646</v>
      </c>
    </row>
    <row r="12" spans="2:10" ht="18" customHeight="1">
      <c r="B12" s="439"/>
      <c r="C12" s="1536" t="s">
        <v>47</v>
      </c>
      <c r="D12" s="1537"/>
      <c r="E12" s="1538"/>
      <c r="F12" s="1536" t="s">
        <v>47</v>
      </c>
      <c r="G12" s="1537"/>
      <c r="H12" s="1538"/>
      <c r="I12" s="440" t="s">
        <v>51</v>
      </c>
      <c r="J12" s="441" t="s">
        <v>51</v>
      </c>
    </row>
    <row r="13" spans="2:10" ht="18" customHeight="1">
      <c r="B13" s="432"/>
      <c r="C13" s="442"/>
      <c r="D13" s="1523" t="s">
        <v>14</v>
      </c>
      <c r="E13" s="1525"/>
      <c r="F13" s="1523" t="s">
        <v>24</v>
      </c>
      <c r="G13" s="1524"/>
      <c r="H13" s="1525"/>
      <c r="I13" s="442" t="s">
        <v>15</v>
      </c>
      <c r="J13" s="443" t="s">
        <v>141</v>
      </c>
    </row>
    <row r="14" spans="2:10" ht="18" customHeight="1">
      <c r="B14" s="433"/>
      <c r="C14" s="444" t="s">
        <v>16</v>
      </c>
      <c r="D14" s="1539" t="s">
        <v>647</v>
      </c>
      <c r="E14" s="1540"/>
      <c r="F14" s="1539" t="s">
        <v>647</v>
      </c>
      <c r="G14" s="1541"/>
      <c r="H14" s="1540"/>
      <c r="I14" s="445" t="s">
        <v>647</v>
      </c>
      <c r="J14" s="446" t="s">
        <v>647</v>
      </c>
    </row>
    <row r="15" spans="2:10" ht="18" customHeight="1">
      <c r="B15" s="433" t="s">
        <v>21</v>
      </c>
      <c r="C15" s="447"/>
      <c r="D15" s="1542"/>
      <c r="E15" s="1543"/>
      <c r="F15" s="1542" t="s">
        <v>25</v>
      </c>
      <c r="G15" s="1544"/>
      <c r="H15" s="1543"/>
      <c r="I15" s="448" t="s">
        <v>25</v>
      </c>
      <c r="J15" s="449" t="s">
        <v>25</v>
      </c>
    </row>
    <row r="16" spans="2:10" ht="18" customHeight="1">
      <c r="B16" s="433"/>
      <c r="C16" s="433" t="s">
        <v>17</v>
      </c>
      <c r="D16" s="1545" t="s">
        <v>648</v>
      </c>
      <c r="E16" s="1546"/>
      <c r="F16" s="1545" t="s">
        <v>648</v>
      </c>
      <c r="G16" s="1547"/>
      <c r="H16" s="1546"/>
      <c r="I16" s="450" t="s">
        <v>648</v>
      </c>
      <c r="J16" s="451" t="s">
        <v>648</v>
      </c>
    </row>
    <row r="17" spans="2:10" ht="18" customHeight="1">
      <c r="B17" s="433"/>
      <c r="C17" s="452"/>
      <c r="D17" s="1548"/>
      <c r="E17" s="1549"/>
      <c r="F17" s="1548" t="s">
        <v>25</v>
      </c>
      <c r="G17" s="1550"/>
      <c r="H17" s="1549"/>
      <c r="I17" s="453" t="s">
        <v>25</v>
      </c>
      <c r="J17" s="454" t="s">
        <v>25</v>
      </c>
    </row>
    <row r="18" spans="2:10" ht="18" customHeight="1">
      <c r="B18" s="433"/>
      <c r="C18" s="444"/>
      <c r="D18" s="1526" t="s">
        <v>509</v>
      </c>
      <c r="E18" s="1528"/>
      <c r="F18" s="1526" t="s">
        <v>510</v>
      </c>
      <c r="G18" s="1527"/>
      <c r="H18" s="1528"/>
      <c r="I18" s="444" t="s">
        <v>56</v>
      </c>
      <c r="J18" s="455" t="s">
        <v>579</v>
      </c>
    </row>
    <row r="19" spans="2:10" ht="18" customHeight="1">
      <c r="B19" s="433" t="s">
        <v>22</v>
      </c>
      <c r="C19" s="452"/>
      <c r="D19" s="1529" t="s">
        <v>649</v>
      </c>
      <c r="E19" s="1531"/>
      <c r="F19" s="1529" t="s">
        <v>650</v>
      </c>
      <c r="G19" s="1530"/>
      <c r="H19" s="1531"/>
      <c r="I19" s="452" t="s">
        <v>651</v>
      </c>
      <c r="J19" s="452" t="s">
        <v>652</v>
      </c>
    </row>
    <row r="20" spans="2:10" ht="18" customHeight="1">
      <c r="B20" s="433"/>
      <c r="C20" s="456" t="s">
        <v>16</v>
      </c>
      <c r="D20" s="1551" t="s">
        <v>647</v>
      </c>
      <c r="E20" s="1552"/>
      <c r="F20" s="1551" t="s">
        <v>647</v>
      </c>
      <c r="G20" s="1553"/>
      <c r="H20" s="1552"/>
      <c r="I20" s="457" t="s">
        <v>647</v>
      </c>
      <c r="J20" s="457" t="s">
        <v>647</v>
      </c>
    </row>
    <row r="21" spans="2:10" ht="18" customHeight="1">
      <c r="B21" s="439"/>
      <c r="C21" s="452" t="s">
        <v>17</v>
      </c>
      <c r="D21" s="1554" t="s">
        <v>648</v>
      </c>
      <c r="E21" s="1555"/>
      <c r="F21" s="1554" t="s">
        <v>648</v>
      </c>
      <c r="G21" s="1556"/>
      <c r="H21" s="1555"/>
      <c r="I21" s="453" t="s">
        <v>648</v>
      </c>
      <c r="J21" s="453" t="s">
        <v>648</v>
      </c>
    </row>
    <row r="22" spans="2:10" ht="18" customHeight="1">
      <c r="B22" s="532"/>
      <c r="C22" s="1527" t="s">
        <v>18</v>
      </c>
      <c r="D22" s="1528"/>
      <c r="E22" s="1523" t="s">
        <v>19</v>
      </c>
      <c r="F22" s="1524"/>
      <c r="G22" s="1525"/>
      <c r="H22" s="444" t="s">
        <v>653</v>
      </c>
      <c r="I22" s="1526" t="s">
        <v>20</v>
      </c>
      <c r="J22" s="1528"/>
    </row>
    <row r="23" spans="2:10" ht="18" customHeight="1" thickBot="1">
      <c r="B23" s="533"/>
      <c r="C23" s="1557"/>
      <c r="D23" s="1558"/>
      <c r="E23" s="1526" t="s">
        <v>17</v>
      </c>
      <c r="F23" s="1527"/>
      <c r="G23" s="444" t="s">
        <v>16</v>
      </c>
      <c r="H23" s="433" t="s">
        <v>654</v>
      </c>
      <c r="I23" s="1529"/>
      <c r="J23" s="1531"/>
    </row>
    <row r="24" spans="2:10" ht="18" customHeight="1">
      <c r="B24" s="531" t="s">
        <v>776</v>
      </c>
      <c r="C24" s="1559" t="s">
        <v>580</v>
      </c>
      <c r="D24" s="1560"/>
      <c r="E24" s="1561" t="s">
        <v>647</v>
      </c>
      <c r="F24" s="1562"/>
      <c r="G24" s="460" t="s">
        <v>647</v>
      </c>
      <c r="H24" s="461"/>
      <c r="I24" s="1563" t="s">
        <v>655</v>
      </c>
      <c r="J24" s="1564"/>
    </row>
    <row r="25" spans="2:10" ht="18" customHeight="1">
      <c r="B25" s="531"/>
      <c r="C25" s="1565" t="s">
        <v>656</v>
      </c>
      <c r="D25" s="1566"/>
      <c r="E25" s="1567" t="s">
        <v>647</v>
      </c>
      <c r="F25" s="1568"/>
      <c r="G25" s="449" t="s">
        <v>647</v>
      </c>
      <c r="H25" s="462"/>
      <c r="I25" s="1569" t="s">
        <v>657</v>
      </c>
      <c r="J25" s="1570"/>
    </row>
    <row r="26" spans="2:10" ht="18" customHeight="1">
      <c r="B26" s="531"/>
      <c r="C26" s="1571" t="s">
        <v>28</v>
      </c>
      <c r="D26" s="1514"/>
      <c r="E26" s="1515" t="s">
        <v>647</v>
      </c>
      <c r="F26" s="1516"/>
      <c r="G26" s="451" t="s">
        <v>647</v>
      </c>
      <c r="H26" s="463"/>
      <c r="I26" s="1572" t="s">
        <v>658</v>
      </c>
      <c r="J26" s="1573"/>
    </row>
    <row r="27" spans="2:10" ht="18" customHeight="1" thickBot="1">
      <c r="B27" s="531"/>
      <c r="C27" s="1571" t="s">
        <v>29</v>
      </c>
      <c r="D27" s="1514"/>
      <c r="E27" s="1515" t="s">
        <v>647</v>
      </c>
      <c r="F27" s="1516"/>
      <c r="G27" s="451" t="s">
        <v>647</v>
      </c>
      <c r="H27" s="463"/>
      <c r="I27" s="1572" t="s">
        <v>658</v>
      </c>
      <c r="J27" s="1573"/>
    </row>
    <row r="28" spans="2:10" ht="18" customHeight="1" thickTop="1" thickBot="1">
      <c r="B28" s="531" t="s">
        <v>777</v>
      </c>
      <c r="C28" s="1574" t="s">
        <v>26</v>
      </c>
      <c r="D28" s="1575"/>
      <c r="E28" s="1576" t="s">
        <v>647</v>
      </c>
      <c r="F28" s="1577"/>
      <c r="G28" s="464" t="s">
        <v>647</v>
      </c>
      <c r="H28" s="465"/>
      <c r="I28" s="1582"/>
      <c r="J28" s="1498"/>
    </row>
    <row r="29" spans="2:10" ht="18" customHeight="1">
      <c r="B29" s="533"/>
      <c r="C29" s="1578" t="s">
        <v>30</v>
      </c>
      <c r="D29" s="1579"/>
      <c r="E29" s="1580" t="s">
        <v>647</v>
      </c>
      <c r="F29" s="1581"/>
      <c r="G29" s="454" t="s">
        <v>647</v>
      </c>
      <c r="H29" s="466"/>
      <c r="I29" s="1487" t="s">
        <v>1193</v>
      </c>
      <c r="J29" s="1491"/>
    </row>
    <row r="30" spans="2:10" ht="18" customHeight="1">
      <c r="B30" s="533"/>
      <c r="C30" s="1511" t="s">
        <v>31</v>
      </c>
      <c r="D30" s="1512"/>
      <c r="E30" s="1509" t="s">
        <v>647</v>
      </c>
      <c r="F30" s="1510"/>
      <c r="G30" s="467" t="s">
        <v>647</v>
      </c>
      <c r="H30" s="468"/>
      <c r="I30" s="1583" t="s">
        <v>659</v>
      </c>
      <c r="J30" s="1584"/>
    </row>
    <row r="31" spans="2:10" ht="18" customHeight="1">
      <c r="B31" s="533"/>
      <c r="C31" s="1511" t="s">
        <v>32</v>
      </c>
      <c r="D31" s="1512"/>
      <c r="E31" s="1509" t="s">
        <v>647</v>
      </c>
      <c r="F31" s="1510"/>
      <c r="G31" s="467" t="s">
        <v>647</v>
      </c>
      <c r="H31" s="468"/>
      <c r="I31" s="1583" t="s">
        <v>660</v>
      </c>
      <c r="J31" s="1584"/>
    </row>
    <row r="32" spans="2:10" ht="18" customHeight="1">
      <c r="B32" s="533" t="s">
        <v>195</v>
      </c>
      <c r="C32" s="1511" t="s">
        <v>33</v>
      </c>
      <c r="D32" s="1512"/>
      <c r="E32" s="1509" t="s">
        <v>647</v>
      </c>
      <c r="F32" s="1510"/>
      <c r="G32" s="467" t="s">
        <v>647</v>
      </c>
      <c r="H32" s="468"/>
      <c r="I32" s="1585"/>
      <c r="J32" s="1586"/>
    </row>
    <row r="33" spans="2:10" ht="18" customHeight="1">
      <c r="B33" s="533"/>
      <c r="C33" s="1511" t="s">
        <v>34</v>
      </c>
      <c r="D33" s="1512"/>
      <c r="E33" s="1509" t="s">
        <v>647</v>
      </c>
      <c r="F33" s="1510"/>
      <c r="G33" s="467" t="s">
        <v>647</v>
      </c>
      <c r="H33" s="468"/>
      <c r="I33" s="1585"/>
      <c r="J33" s="1586"/>
    </row>
    <row r="34" spans="2:10" ht="18" customHeight="1">
      <c r="B34" s="533"/>
      <c r="C34" s="1587" t="s">
        <v>661</v>
      </c>
      <c r="D34" s="1588"/>
      <c r="E34" s="1589" t="s">
        <v>647</v>
      </c>
      <c r="F34" s="1590"/>
      <c r="G34" s="446" t="s">
        <v>647</v>
      </c>
      <c r="H34" s="469"/>
      <c r="I34" s="1585"/>
      <c r="J34" s="1586"/>
    </row>
    <row r="35" spans="2:10" ht="18" customHeight="1">
      <c r="B35" s="533"/>
      <c r="C35" s="1591" t="s">
        <v>502</v>
      </c>
      <c r="D35" s="1493"/>
      <c r="E35" s="1515" t="s">
        <v>35</v>
      </c>
      <c r="F35" s="1516"/>
      <c r="G35" s="451" t="s">
        <v>35</v>
      </c>
      <c r="H35" s="470"/>
      <c r="I35" s="1585"/>
      <c r="J35" s="1586"/>
    </row>
    <row r="36" spans="2:10" ht="18" customHeight="1">
      <c r="B36" s="533" t="s">
        <v>778</v>
      </c>
      <c r="C36" s="1591" t="s">
        <v>503</v>
      </c>
      <c r="D36" s="1493"/>
      <c r="E36" s="1515" t="s">
        <v>35</v>
      </c>
      <c r="F36" s="1516"/>
      <c r="G36" s="451" t="s">
        <v>35</v>
      </c>
      <c r="H36" s="470"/>
      <c r="I36" s="1585"/>
      <c r="J36" s="1586"/>
    </row>
    <row r="37" spans="2:10" ht="18" customHeight="1">
      <c r="B37" s="533" t="s">
        <v>779</v>
      </c>
      <c r="C37" s="1592" t="s">
        <v>504</v>
      </c>
      <c r="D37" s="1593"/>
      <c r="E37" s="1515" t="s">
        <v>35</v>
      </c>
      <c r="F37" s="1516"/>
      <c r="G37" s="451" t="s">
        <v>35</v>
      </c>
      <c r="H37" s="471"/>
      <c r="I37" s="1585"/>
      <c r="J37" s="1586"/>
    </row>
    <row r="38" spans="2:10" ht="18" customHeight="1">
      <c r="B38" s="533" t="s">
        <v>780</v>
      </c>
      <c r="C38" s="1594" t="s">
        <v>507</v>
      </c>
      <c r="D38" s="1595"/>
      <c r="E38" s="1589" t="s">
        <v>662</v>
      </c>
      <c r="F38" s="1590"/>
      <c r="G38" s="446" t="s">
        <v>662</v>
      </c>
      <c r="H38" s="471"/>
      <c r="I38" s="1585" t="s">
        <v>508</v>
      </c>
      <c r="J38" s="1586"/>
    </row>
    <row r="39" spans="2:10" ht="18" customHeight="1">
      <c r="B39" s="533" t="s">
        <v>781</v>
      </c>
      <c r="C39" s="1507" t="s">
        <v>505</v>
      </c>
      <c r="D39" s="1508"/>
      <c r="E39" s="1509" t="s">
        <v>663</v>
      </c>
      <c r="F39" s="1510"/>
      <c r="G39" s="467" t="s">
        <v>663</v>
      </c>
      <c r="H39" s="468"/>
      <c r="I39" s="1596"/>
      <c r="J39" s="1597"/>
    </row>
    <row r="40" spans="2:10" ht="18" customHeight="1">
      <c r="B40" s="533" t="s">
        <v>782</v>
      </c>
      <c r="C40" s="1507" t="s">
        <v>506</v>
      </c>
      <c r="D40" s="1508"/>
      <c r="E40" s="1509" t="s">
        <v>663</v>
      </c>
      <c r="F40" s="1510"/>
      <c r="G40" s="467" t="s">
        <v>663</v>
      </c>
      <c r="H40" s="468"/>
      <c r="I40" s="1495" t="s">
        <v>664</v>
      </c>
      <c r="J40" s="1496"/>
    </row>
    <row r="41" spans="2:10" ht="18" customHeight="1">
      <c r="B41" s="827" t="s">
        <v>776</v>
      </c>
      <c r="C41" s="1511" t="s">
        <v>27</v>
      </c>
      <c r="D41" s="1512"/>
      <c r="E41" s="1509" t="s">
        <v>663</v>
      </c>
      <c r="F41" s="1510"/>
      <c r="G41" s="467" t="s">
        <v>663</v>
      </c>
      <c r="H41" s="468"/>
      <c r="I41" s="1497" t="s">
        <v>730</v>
      </c>
      <c r="J41" s="1498"/>
    </row>
    <row r="42" spans="2:10" ht="18" customHeight="1">
      <c r="B42" s="533" t="s">
        <v>783</v>
      </c>
      <c r="C42" s="1513" t="s">
        <v>23</v>
      </c>
      <c r="D42" s="1514"/>
      <c r="E42" s="1515" t="s">
        <v>663</v>
      </c>
      <c r="F42" s="1516"/>
      <c r="G42" s="451" t="s">
        <v>663</v>
      </c>
      <c r="H42" s="472"/>
      <c r="I42" s="1490" t="s">
        <v>665</v>
      </c>
      <c r="J42" s="1491"/>
    </row>
    <row r="43" spans="2:10" ht="18" customHeight="1">
      <c r="B43" s="531" t="s">
        <v>784</v>
      </c>
      <c r="C43" s="1513"/>
      <c r="D43" s="1514"/>
      <c r="E43" s="1513"/>
      <c r="F43" s="1514"/>
      <c r="G43" s="451"/>
      <c r="H43" s="473"/>
      <c r="I43" s="1490" t="s">
        <v>666</v>
      </c>
      <c r="J43" s="1517"/>
    </row>
    <row r="44" spans="2:10" ht="18" customHeight="1" thickBot="1">
      <c r="B44" s="533"/>
      <c r="C44" s="1505"/>
      <c r="D44" s="1506"/>
      <c r="E44" s="1505"/>
      <c r="F44" s="1506"/>
      <c r="G44" s="451"/>
      <c r="H44" s="474"/>
      <c r="I44" s="1518" t="s">
        <v>667</v>
      </c>
      <c r="J44" s="1519"/>
    </row>
    <row r="45" spans="2:10" ht="18" customHeight="1" thickTop="1" thickBot="1">
      <c r="B45" s="459"/>
      <c r="C45" s="1499" t="s">
        <v>668</v>
      </c>
      <c r="D45" s="1500"/>
      <c r="E45" s="1501" t="s">
        <v>647</v>
      </c>
      <c r="F45" s="1502"/>
      <c r="G45" s="475" t="s">
        <v>647</v>
      </c>
      <c r="H45" s="476"/>
      <c r="I45" s="1520" t="s">
        <v>669</v>
      </c>
      <c r="J45" s="1484"/>
    </row>
    <row r="46" spans="2:10" ht="18" customHeight="1" thickTop="1">
      <c r="B46" s="458"/>
      <c r="C46" s="1503" t="s">
        <v>56</v>
      </c>
      <c r="D46" s="1503"/>
      <c r="E46" s="1504" t="s">
        <v>648</v>
      </c>
      <c r="F46" s="1504"/>
      <c r="G46" s="454" t="s">
        <v>648</v>
      </c>
      <c r="H46" s="466"/>
      <c r="I46" s="1521" t="s">
        <v>670</v>
      </c>
      <c r="J46" s="1498"/>
    </row>
    <row r="47" spans="2:10" ht="18" customHeight="1">
      <c r="B47" s="458"/>
      <c r="C47" s="1485"/>
      <c r="D47" s="1486"/>
      <c r="E47" s="1486"/>
      <c r="F47" s="1486"/>
      <c r="G47" s="1486"/>
      <c r="H47" s="477" t="s">
        <v>671</v>
      </c>
      <c r="I47" s="1488" t="s">
        <v>672</v>
      </c>
      <c r="J47" s="1491"/>
    </row>
    <row r="48" spans="2:10" ht="18" customHeight="1">
      <c r="B48" s="458"/>
      <c r="C48" s="1487"/>
      <c r="D48" s="1488"/>
      <c r="E48" s="1488"/>
      <c r="F48" s="1488"/>
      <c r="G48" s="1488"/>
      <c r="H48" s="478" t="s">
        <v>673</v>
      </c>
      <c r="I48" s="1492" t="s">
        <v>674</v>
      </c>
      <c r="J48" s="1493"/>
    </row>
    <row r="49" spans="2:10" ht="18" customHeight="1">
      <c r="B49" s="458"/>
      <c r="C49" s="1490" t="s">
        <v>675</v>
      </c>
      <c r="D49" s="1488"/>
      <c r="E49" s="1488"/>
      <c r="F49" s="1488"/>
      <c r="G49" s="1488"/>
      <c r="H49" s="478" t="s">
        <v>676</v>
      </c>
      <c r="I49" s="1488" t="s">
        <v>677</v>
      </c>
      <c r="J49" s="1491"/>
    </row>
    <row r="50" spans="2:10" ht="18" customHeight="1">
      <c r="B50" s="458"/>
      <c r="C50" s="1487"/>
      <c r="D50" s="1488"/>
      <c r="E50" s="1488"/>
      <c r="F50" s="1488"/>
      <c r="G50" s="1488"/>
      <c r="H50" s="478" t="s">
        <v>673</v>
      </c>
      <c r="I50" s="1492" t="s">
        <v>678</v>
      </c>
      <c r="J50" s="1493"/>
    </row>
    <row r="51" spans="2:10" ht="18" customHeight="1">
      <c r="B51" s="439"/>
      <c r="C51" s="1494" t="s">
        <v>679</v>
      </c>
      <c r="D51" s="1483"/>
      <c r="E51" s="1483"/>
      <c r="F51" s="1483"/>
      <c r="G51" s="1483"/>
      <c r="H51" s="479" t="s">
        <v>680</v>
      </c>
      <c r="I51" s="1483" t="s">
        <v>681</v>
      </c>
      <c r="J51" s="1484"/>
    </row>
    <row r="52" spans="2:10">
      <c r="C52" s="1489" t="s">
        <v>1194</v>
      </c>
      <c r="D52" s="1489"/>
      <c r="E52" s="1489"/>
      <c r="F52" s="1489"/>
      <c r="G52" s="1489"/>
      <c r="H52" s="1489"/>
      <c r="I52" s="1489"/>
      <c r="J52" s="1489"/>
    </row>
    <row r="53" spans="2:10" s="484" customFormat="1">
      <c r="C53" s="534" t="s">
        <v>1191</v>
      </c>
      <c r="D53" s="534"/>
      <c r="I53" s="150"/>
      <c r="J53" s="150"/>
    </row>
    <row r="54" spans="2:10" s="484" customFormat="1">
      <c r="C54" s="534" t="s">
        <v>1192</v>
      </c>
      <c r="D54" s="534"/>
    </row>
    <row r="55" spans="2:10" s="484" customFormat="1">
      <c r="C55" s="383" t="s">
        <v>785</v>
      </c>
      <c r="D55" s="149"/>
    </row>
  </sheetData>
  <mergeCells count="122">
    <mergeCell ref="C36:D36"/>
    <mergeCell ref="E36:F36"/>
    <mergeCell ref="I36:J36"/>
    <mergeCell ref="C37:D37"/>
    <mergeCell ref="E37:F37"/>
    <mergeCell ref="C38:D38"/>
    <mergeCell ref="E38:F38"/>
    <mergeCell ref="I38:J38"/>
    <mergeCell ref="C39:D39"/>
    <mergeCell ref="E39:F39"/>
    <mergeCell ref="I39:J39"/>
    <mergeCell ref="I37:J37"/>
    <mergeCell ref="C33:D33"/>
    <mergeCell ref="E33:F33"/>
    <mergeCell ref="I33:J33"/>
    <mergeCell ref="C34:D34"/>
    <mergeCell ref="E34:F34"/>
    <mergeCell ref="I34:J34"/>
    <mergeCell ref="C35:D35"/>
    <mergeCell ref="E35:F35"/>
    <mergeCell ref="I35:J35"/>
    <mergeCell ref="C30:D30"/>
    <mergeCell ref="E30:F30"/>
    <mergeCell ref="C31:D31"/>
    <mergeCell ref="E31:F31"/>
    <mergeCell ref="I31:J31"/>
    <mergeCell ref="C32:D32"/>
    <mergeCell ref="E32:F32"/>
    <mergeCell ref="I32:J32"/>
    <mergeCell ref="I30:J30"/>
    <mergeCell ref="C27:D27"/>
    <mergeCell ref="E27:F27"/>
    <mergeCell ref="I27:J27"/>
    <mergeCell ref="C28:D28"/>
    <mergeCell ref="E28:F28"/>
    <mergeCell ref="C29:D29"/>
    <mergeCell ref="E29:F29"/>
    <mergeCell ref="I28:J28"/>
    <mergeCell ref="I29:J29"/>
    <mergeCell ref="C24:D24"/>
    <mergeCell ref="E24:F24"/>
    <mergeCell ref="I24:J24"/>
    <mergeCell ref="I22:J23"/>
    <mergeCell ref="C25:D25"/>
    <mergeCell ref="E25:F25"/>
    <mergeCell ref="I25:J25"/>
    <mergeCell ref="C26:D26"/>
    <mergeCell ref="E26:F26"/>
    <mergeCell ref="I26:J26"/>
    <mergeCell ref="D18:E18"/>
    <mergeCell ref="F18:H18"/>
    <mergeCell ref="D19:E19"/>
    <mergeCell ref="F19:H19"/>
    <mergeCell ref="D20:E20"/>
    <mergeCell ref="F20:H20"/>
    <mergeCell ref="D21:E21"/>
    <mergeCell ref="F21:H21"/>
    <mergeCell ref="C22:D23"/>
    <mergeCell ref="E22:G22"/>
    <mergeCell ref="E23:F23"/>
    <mergeCell ref="D13:E13"/>
    <mergeCell ref="F13:H13"/>
    <mergeCell ref="D14:E14"/>
    <mergeCell ref="F14:H14"/>
    <mergeCell ref="D15:E15"/>
    <mergeCell ref="F15:H15"/>
    <mergeCell ref="D16:E16"/>
    <mergeCell ref="F16:H16"/>
    <mergeCell ref="D17:E17"/>
    <mergeCell ref="F17:H17"/>
    <mergeCell ref="C8:E8"/>
    <mergeCell ref="F8:H8"/>
    <mergeCell ref="C9:E9"/>
    <mergeCell ref="F9:H9"/>
    <mergeCell ref="C10:E10"/>
    <mergeCell ref="F10:H10"/>
    <mergeCell ref="C11:E11"/>
    <mergeCell ref="F11:H11"/>
    <mergeCell ref="F12:H12"/>
    <mergeCell ref="C12:E12"/>
    <mergeCell ref="B1:J1"/>
    <mergeCell ref="C3:J3"/>
    <mergeCell ref="C4:E5"/>
    <mergeCell ref="F4:H5"/>
    <mergeCell ref="I4:J4"/>
    <mergeCell ref="C6:E6"/>
    <mergeCell ref="F6:H6"/>
    <mergeCell ref="B2:J2"/>
    <mergeCell ref="C7:E7"/>
    <mergeCell ref="F7:H7"/>
    <mergeCell ref="I40:J40"/>
    <mergeCell ref="I41:J41"/>
    <mergeCell ref="C45:D45"/>
    <mergeCell ref="E45:F45"/>
    <mergeCell ref="C46:D46"/>
    <mergeCell ref="E46:F46"/>
    <mergeCell ref="C44:D44"/>
    <mergeCell ref="C40:D40"/>
    <mergeCell ref="E40:F40"/>
    <mergeCell ref="C41:D41"/>
    <mergeCell ref="E41:F41"/>
    <mergeCell ref="C42:D42"/>
    <mergeCell ref="E42:F42"/>
    <mergeCell ref="E44:F44"/>
    <mergeCell ref="I42:J42"/>
    <mergeCell ref="C43:D43"/>
    <mergeCell ref="E43:F43"/>
    <mergeCell ref="I43:J43"/>
    <mergeCell ref="I44:J44"/>
    <mergeCell ref="I45:J45"/>
    <mergeCell ref="I46:J46"/>
    <mergeCell ref="I51:J51"/>
    <mergeCell ref="C47:G47"/>
    <mergeCell ref="C48:G48"/>
    <mergeCell ref="C52:J52"/>
    <mergeCell ref="C49:G49"/>
    <mergeCell ref="I49:J49"/>
    <mergeCell ref="C50:G50"/>
    <mergeCell ref="I50:J50"/>
    <mergeCell ref="C51:G51"/>
    <mergeCell ref="I47:J47"/>
    <mergeCell ref="I48:J48"/>
  </mergeCells>
  <phoneticPr fontId="2"/>
  <printOptions horizontalCentered="1"/>
  <pageMargins left="0.78740157480314965" right="0.78740157480314965" top="0.98425196850393704" bottom="0.78740157480314965" header="0.51181102362204722" footer="0.51181102362204722"/>
  <pageSetup paperSize="9" scale="78"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J55"/>
  <sheetViews>
    <sheetView view="pageBreakPreview" zoomScaleNormal="100" zoomScaleSheetLayoutView="100" workbookViewId="0">
      <selection activeCell="B2" sqref="B2:J2"/>
    </sheetView>
  </sheetViews>
  <sheetFormatPr defaultColWidth="9.125" defaultRowHeight="13.5"/>
  <cols>
    <col min="1" max="1" width="0.875" style="431" customWidth="1"/>
    <col min="2" max="2" width="3.625" style="431" customWidth="1"/>
    <col min="3" max="3" width="3.75" style="431" customWidth="1"/>
    <col min="4" max="4" width="9.125" style="431" customWidth="1"/>
    <col min="5" max="5" width="8.25" style="431" customWidth="1"/>
    <col min="6" max="6" width="4.75" style="431" customWidth="1"/>
    <col min="7" max="7" width="12" style="431" customWidth="1"/>
    <col min="8" max="8" width="3.625" style="431" customWidth="1"/>
    <col min="9" max="10" width="19.5" style="431" customWidth="1"/>
    <col min="11" max="11" width="0.875" style="431" customWidth="1"/>
    <col min="12" max="16384" width="9.125" style="431"/>
  </cols>
  <sheetData>
    <row r="1" spans="2:10" ht="18" customHeight="1">
      <c r="B1" s="1522" t="s">
        <v>36</v>
      </c>
      <c r="C1" s="1522"/>
      <c r="D1" s="1522"/>
      <c r="E1" s="1522"/>
      <c r="F1" s="1522"/>
      <c r="G1" s="1522"/>
      <c r="H1" s="1522"/>
      <c r="I1" s="1522"/>
      <c r="J1" s="1522"/>
    </row>
    <row r="2" spans="2:10" ht="18" customHeight="1">
      <c r="B2" s="1535" t="s">
        <v>1501</v>
      </c>
      <c r="C2" s="1535"/>
      <c r="D2" s="1535"/>
      <c r="E2" s="1535"/>
      <c r="F2" s="1535"/>
      <c r="G2" s="1535"/>
      <c r="H2" s="1535"/>
      <c r="I2" s="1535"/>
      <c r="J2" s="1535"/>
    </row>
    <row r="3" spans="2:10" ht="18" customHeight="1">
      <c r="B3" s="432"/>
      <c r="C3" s="1523" t="s">
        <v>40</v>
      </c>
      <c r="D3" s="1524"/>
      <c r="E3" s="1524"/>
      <c r="F3" s="1524"/>
      <c r="G3" s="1524"/>
      <c r="H3" s="1524"/>
      <c r="I3" s="1524"/>
      <c r="J3" s="1525"/>
    </row>
    <row r="4" spans="2:10" ht="18" customHeight="1">
      <c r="B4" s="433" t="s">
        <v>37</v>
      </c>
      <c r="C4" s="1526" t="s">
        <v>41</v>
      </c>
      <c r="D4" s="1527"/>
      <c r="E4" s="1528"/>
      <c r="F4" s="1526" t="s">
        <v>42</v>
      </c>
      <c r="G4" s="1527"/>
      <c r="H4" s="1528"/>
      <c r="I4" s="1526" t="s">
        <v>53</v>
      </c>
      <c r="J4" s="1528"/>
    </row>
    <row r="5" spans="2:10" ht="18" customHeight="1">
      <c r="B5" s="433"/>
      <c r="C5" s="1529"/>
      <c r="D5" s="1530"/>
      <c r="E5" s="1531"/>
      <c r="F5" s="1529"/>
      <c r="G5" s="1530"/>
      <c r="H5" s="1531"/>
      <c r="I5" s="434" t="s">
        <v>585</v>
      </c>
      <c r="J5" s="435" t="s">
        <v>596</v>
      </c>
    </row>
    <row r="6" spans="2:10" ht="18" customHeight="1">
      <c r="B6" s="433" t="s">
        <v>38</v>
      </c>
      <c r="C6" s="1532" t="s">
        <v>43</v>
      </c>
      <c r="D6" s="1533"/>
      <c r="E6" s="1534"/>
      <c r="F6" s="1532" t="s">
        <v>43</v>
      </c>
      <c r="G6" s="1533"/>
      <c r="H6" s="1534"/>
      <c r="I6" s="436" t="s">
        <v>48</v>
      </c>
      <c r="J6" s="437"/>
    </row>
    <row r="7" spans="2:10" ht="18" customHeight="1">
      <c r="B7" s="433" t="s">
        <v>642</v>
      </c>
      <c r="C7" s="1532" t="s">
        <v>44</v>
      </c>
      <c r="D7" s="1533"/>
      <c r="E7" s="1534"/>
      <c r="F7" s="1532" t="s">
        <v>44</v>
      </c>
      <c r="G7" s="1533"/>
      <c r="H7" s="1534"/>
      <c r="I7" s="436" t="s">
        <v>49</v>
      </c>
      <c r="J7" s="438"/>
    </row>
    <row r="8" spans="2:10" ht="18" customHeight="1">
      <c r="B8" s="433" t="s">
        <v>39</v>
      </c>
      <c r="C8" s="1532" t="s">
        <v>45</v>
      </c>
      <c r="D8" s="1533"/>
      <c r="E8" s="1534"/>
      <c r="F8" s="1532" t="s">
        <v>45</v>
      </c>
      <c r="G8" s="1533"/>
      <c r="H8" s="1534"/>
      <c r="I8" s="436" t="s">
        <v>52</v>
      </c>
      <c r="J8" s="438"/>
    </row>
    <row r="9" spans="2:10" ht="18" customHeight="1">
      <c r="B9" s="433" t="s">
        <v>38</v>
      </c>
      <c r="C9" s="1532" t="s">
        <v>46</v>
      </c>
      <c r="D9" s="1533"/>
      <c r="E9" s="1534"/>
      <c r="F9" s="1532" t="s">
        <v>46</v>
      </c>
      <c r="G9" s="1533"/>
      <c r="H9" s="1534"/>
      <c r="I9" s="436" t="s">
        <v>50</v>
      </c>
      <c r="J9" s="438" t="s">
        <v>50</v>
      </c>
    </row>
    <row r="10" spans="2:10" ht="18" customHeight="1">
      <c r="B10" s="433"/>
      <c r="C10" s="1532" t="s">
        <v>643</v>
      </c>
      <c r="D10" s="1533"/>
      <c r="E10" s="1534"/>
      <c r="F10" s="1532" t="s">
        <v>643</v>
      </c>
      <c r="G10" s="1533"/>
      <c r="H10" s="1534"/>
      <c r="I10" s="436" t="s">
        <v>644</v>
      </c>
      <c r="J10" s="438" t="s">
        <v>644</v>
      </c>
    </row>
    <row r="11" spans="2:10" ht="18" customHeight="1">
      <c r="B11" s="433"/>
      <c r="C11" s="1532" t="s">
        <v>645</v>
      </c>
      <c r="D11" s="1533"/>
      <c r="E11" s="1534"/>
      <c r="F11" s="1532" t="s">
        <v>645</v>
      </c>
      <c r="G11" s="1533"/>
      <c r="H11" s="1534"/>
      <c r="I11" s="436" t="s">
        <v>646</v>
      </c>
      <c r="J11" s="438" t="s">
        <v>646</v>
      </c>
    </row>
    <row r="12" spans="2:10" ht="18" customHeight="1">
      <c r="B12" s="439"/>
      <c r="C12" s="1536" t="s">
        <v>47</v>
      </c>
      <c r="D12" s="1537"/>
      <c r="E12" s="1538"/>
      <c r="F12" s="1536" t="s">
        <v>47</v>
      </c>
      <c r="G12" s="1537"/>
      <c r="H12" s="1538"/>
      <c r="I12" s="440" t="s">
        <v>51</v>
      </c>
      <c r="J12" s="441" t="s">
        <v>51</v>
      </c>
    </row>
    <row r="13" spans="2:10" ht="18" customHeight="1">
      <c r="B13" s="432"/>
      <c r="C13" s="442"/>
      <c r="D13" s="1523" t="s">
        <v>14</v>
      </c>
      <c r="E13" s="1525"/>
      <c r="F13" s="1523" t="s">
        <v>24</v>
      </c>
      <c r="G13" s="1524"/>
      <c r="H13" s="1525"/>
      <c r="I13" s="442" t="s">
        <v>15</v>
      </c>
      <c r="J13" s="443" t="s">
        <v>141</v>
      </c>
    </row>
    <row r="14" spans="2:10" ht="18" customHeight="1">
      <c r="B14" s="433"/>
      <c r="C14" s="444" t="s">
        <v>16</v>
      </c>
      <c r="D14" s="1539" t="s">
        <v>647</v>
      </c>
      <c r="E14" s="1540"/>
      <c r="F14" s="1539" t="s">
        <v>647</v>
      </c>
      <c r="G14" s="1541"/>
      <c r="H14" s="1540"/>
      <c r="I14" s="445" t="s">
        <v>647</v>
      </c>
      <c r="J14" s="446" t="s">
        <v>647</v>
      </c>
    </row>
    <row r="15" spans="2:10" ht="18" customHeight="1">
      <c r="B15" s="433" t="s">
        <v>21</v>
      </c>
      <c r="C15" s="447"/>
      <c r="D15" s="1542"/>
      <c r="E15" s="1543"/>
      <c r="F15" s="1542" t="s">
        <v>25</v>
      </c>
      <c r="G15" s="1544"/>
      <c r="H15" s="1543"/>
      <c r="I15" s="448" t="s">
        <v>25</v>
      </c>
      <c r="J15" s="449" t="s">
        <v>25</v>
      </c>
    </row>
    <row r="16" spans="2:10" ht="18" customHeight="1">
      <c r="B16" s="433"/>
      <c r="C16" s="433" t="s">
        <v>17</v>
      </c>
      <c r="D16" s="1545" t="s">
        <v>648</v>
      </c>
      <c r="E16" s="1546"/>
      <c r="F16" s="1545" t="s">
        <v>648</v>
      </c>
      <c r="G16" s="1547"/>
      <c r="H16" s="1546"/>
      <c r="I16" s="450" t="s">
        <v>648</v>
      </c>
      <c r="J16" s="451" t="s">
        <v>648</v>
      </c>
    </row>
    <row r="17" spans="2:10" ht="18" customHeight="1">
      <c r="B17" s="433"/>
      <c r="C17" s="452"/>
      <c r="D17" s="1548"/>
      <c r="E17" s="1549"/>
      <c r="F17" s="1548" t="s">
        <v>25</v>
      </c>
      <c r="G17" s="1550"/>
      <c r="H17" s="1549"/>
      <c r="I17" s="453" t="s">
        <v>25</v>
      </c>
      <c r="J17" s="454" t="s">
        <v>25</v>
      </c>
    </row>
    <row r="18" spans="2:10" ht="18" customHeight="1">
      <c r="B18" s="433"/>
      <c r="C18" s="444"/>
      <c r="D18" s="1526" t="s">
        <v>509</v>
      </c>
      <c r="E18" s="1528"/>
      <c r="F18" s="1526" t="s">
        <v>510</v>
      </c>
      <c r="G18" s="1527"/>
      <c r="H18" s="1528"/>
      <c r="I18" s="444" t="s">
        <v>56</v>
      </c>
      <c r="J18" s="455" t="s">
        <v>579</v>
      </c>
    </row>
    <row r="19" spans="2:10" ht="18" customHeight="1">
      <c r="B19" s="433" t="s">
        <v>22</v>
      </c>
      <c r="C19" s="452"/>
      <c r="D19" s="1529" t="s">
        <v>649</v>
      </c>
      <c r="E19" s="1531"/>
      <c r="F19" s="1529" t="s">
        <v>650</v>
      </c>
      <c r="G19" s="1530"/>
      <c r="H19" s="1531"/>
      <c r="I19" s="452" t="s">
        <v>651</v>
      </c>
      <c r="J19" s="452" t="s">
        <v>652</v>
      </c>
    </row>
    <row r="20" spans="2:10" ht="18" customHeight="1">
      <c r="B20" s="433"/>
      <c r="C20" s="456" t="s">
        <v>16</v>
      </c>
      <c r="D20" s="1551" t="s">
        <v>647</v>
      </c>
      <c r="E20" s="1552"/>
      <c r="F20" s="1551" t="s">
        <v>647</v>
      </c>
      <c r="G20" s="1553"/>
      <c r="H20" s="1552"/>
      <c r="I20" s="457" t="s">
        <v>647</v>
      </c>
      <c r="J20" s="457" t="s">
        <v>647</v>
      </c>
    </row>
    <row r="21" spans="2:10" ht="18" customHeight="1">
      <c r="B21" s="439"/>
      <c r="C21" s="452" t="s">
        <v>17</v>
      </c>
      <c r="D21" s="1554" t="s">
        <v>648</v>
      </c>
      <c r="E21" s="1555"/>
      <c r="F21" s="1554" t="s">
        <v>648</v>
      </c>
      <c r="G21" s="1556"/>
      <c r="H21" s="1555"/>
      <c r="I21" s="453" t="s">
        <v>648</v>
      </c>
      <c r="J21" s="453" t="s">
        <v>648</v>
      </c>
    </row>
    <row r="22" spans="2:10" ht="18" customHeight="1">
      <c r="B22" s="532"/>
      <c r="C22" s="1527" t="s">
        <v>18</v>
      </c>
      <c r="D22" s="1528"/>
      <c r="E22" s="1523" t="s">
        <v>19</v>
      </c>
      <c r="F22" s="1524"/>
      <c r="G22" s="1525"/>
      <c r="H22" s="444" t="s">
        <v>653</v>
      </c>
      <c r="I22" s="1526" t="s">
        <v>20</v>
      </c>
      <c r="J22" s="1528"/>
    </row>
    <row r="23" spans="2:10" ht="18" customHeight="1" thickBot="1">
      <c r="B23" s="533"/>
      <c r="C23" s="1557"/>
      <c r="D23" s="1558"/>
      <c r="E23" s="1526" t="s">
        <v>17</v>
      </c>
      <c r="F23" s="1527"/>
      <c r="G23" s="444" t="s">
        <v>16</v>
      </c>
      <c r="H23" s="433" t="s">
        <v>654</v>
      </c>
      <c r="I23" s="1529"/>
      <c r="J23" s="1531"/>
    </row>
    <row r="24" spans="2:10" ht="18" customHeight="1">
      <c r="B24" s="531" t="s">
        <v>776</v>
      </c>
      <c r="C24" s="1559" t="s">
        <v>580</v>
      </c>
      <c r="D24" s="1560"/>
      <c r="E24" s="1561" t="s">
        <v>647</v>
      </c>
      <c r="F24" s="1562"/>
      <c r="G24" s="460" t="s">
        <v>647</v>
      </c>
      <c r="H24" s="461"/>
      <c r="I24" s="1563" t="s">
        <v>655</v>
      </c>
      <c r="J24" s="1564"/>
    </row>
    <row r="25" spans="2:10" ht="18" customHeight="1">
      <c r="B25" s="531"/>
      <c r="C25" s="1565" t="s">
        <v>656</v>
      </c>
      <c r="D25" s="1566"/>
      <c r="E25" s="1567" t="s">
        <v>647</v>
      </c>
      <c r="F25" s="1568"/>
      <c r="G25" s="449" t="s">
        <v>647</v>
      </c>
      <c r="H25" s="462"/>
      <c r="I25" s="1569" t="s">
        <v>657</v>
      </c>
      <c r="J25" s="1570"/>
    </row>
    <row r="26" spans="2:10" ht="18" customHeight="1">
      <c r="B26" s="531"/>
      <c r="C26" s="1571" t="s">
        <v>28</v>
      </c>
      <c r="D26" s="1514"/>
      <c r="E26" s="1515" t="s">
        <v>647</v>
      </c>
      <c r="F26" s="1516"/>
      <c r="G26" s="451" t="s">
        <v>647</v>
      </c>
      <c r="H26" s="463"/>
      <c r="I26" s="1572" t="s">
        <v>658</v>
      </c>
      <c r="J26" s="1573"/>
    </row>
    <row r="27" spans="2:10" ht="18" customHeight="1" thickBot="1">
      <c r="B27" s="531"/>
      <c r="C27" s="1571" t="s">
        <v>29</v>
      </c>
      <c r="D27" s="1514"/>
      <c r="E27" s="1515" t="s">
        <v>647</v>
      </c>
      <c r="F27" s="1516"/>
      <c r="G27" s="451" t="s">
        <v>647</v>
      </c>
      <c r="H27" s="463"/>
      <c r="I27" s="1572" t="s">
        <v>658</v>
      </c>
      <c r="J27" s="1573"/>
    </row>
    <row r="28" spans="2:10" ht="18" customHeight="1" thickTop="1" thickBot="1">
      <c r="B28" s="531" t="s">
        <v>777</v>
      </c>
      <c r="C28" s="1574" t="s">
        <v>26</v>
      </c>
      <c r="D28" s="1575"/>
      <c r="E28" s="1576" t="s">
        <v>647</v>
      </c>
      <c r="F28" s="1577"/>
      <c r="G28" s="464" t="s">
        <v>647</v>
      </c>
      <c r="H28" s="465"/>
      <c r="I28" s="1582"/>
      <c r="J28" s="1498"/>
    </row>
    <row r="29" spans="2:10" ht="18" customHeight="1">
      <c r="B29" s="533"/>
      <c r="C29" s="1578" t="s">
        <v>30</v>
      </c>
      <c r="D29" s="1579"/>
      <c r="E29" s="1580" t="s">
        <v>647</v>
      </c>
      <c r="F29" s="1581"/>
      <c r="G29" s="454" t="s">
        <v>647</v>
      </c>
      <c r="H29" s="466"/>
      <c r="I29" s="1487" t="s">
        <v>1193</v>
      </c>
      <c r="J29" s="1491"/>
    </row>
    <row r="30" spans="2:10" ht="18" customHeight="1">
      <c r="B30" s="533"/>
      <c r="C30" s="1511" t="s">
        <v>31</v>
      </c>
      <c r="D30" s="1512"/>
      <c r="E30" s="1509" t="s">
        <v>647</v>
      </c>
      <c r="F30" s="1510"/>
      <c r="G30" s="467" t="s">
        <v>647</v>
      </c>
      <c r="H30" s="468"/>
      <c r="I30" s="1583" t="s">
        <v>659</v>
      </c>
      <c r="J30" s="1584"/>
    </row>
    <row r="31" spans="2:10" ht="18" customHeight="1">
      <c r="B31" s="533"/>
      <c r="C31" s="1511" t="s">
        <v>32</v>
      </c>
      <c r="D31" s="1512"/>
      <c r="E31" s="1509" t="s">
        <v>647</v>
      </c>
      <c r="F31" s="1510"/>
      <c r="G31" s="467" t="s">
        <v>647</v>
      </c>
      <c r="H31" s="468"/>
      <c r="I31" s="1583" t="s">
        <v>660</v>
      </c>
      <c r="J31" s="1584"/>
    </row>
    <row r="32" spans="2:10" ht="18" customHeight="1">
      <c r="B32" s="533" t="s">
        <v>195</v>
      </c>
      <c r="C32" s="1511" t="s">
        <v>33</v>
      </c>
      <c r="D32" s="1512"/>
      <c r="E32" s="1509" t="s">
        <v>647</v>
      </c>
      <c r="F32" s="1510"/>
      <c r="G32" s="467" t="s">
        <v>647</v>
      </c>
      <c r="H32" s="468"/>
      <c r="I32" s="1585"/>
      <c r="J32" s="1586"/>
    </row>
    <row r="33" spans="2:10" ht="18" customHeight="1">
      <c r="B33" s="533"/>
      <c r="C33" s="1511" t="s">
        <v>34</v>
      </c>
      <c r="D33" s="1512"/>
      <c r="E33" s="1509" t="s">
        <v>647</v>
      </c>
      <c r="F33" s="1510"/>
      <c r="G33" s="467" t="s">
        <v>647</v>
      </c>
      <c r="H33" s="468"/>
      <c r="I33" s="1585"/>
      <c r="J33" s="1586"/>
    </row>
    <row r="34" spans="2:10" ht="18" customHeight="1">
      <c r="B34" s="533"/>
      <c r="C34" s="1587" t="s">
        <v>661</v>
      </c>
      <c r="D34" s="1588"/>
      <c r="E34" s="1589" t="s">
        <v>647</v>
      </c>
      <c r="F34" s="1590"/>
      <c r="G34" s="446" t="s">
        <v>647</v>
      </c>
      <c r="H34" s="469"/>
      <c r="I34" s="1585"/>
      <c r="J34" s="1586"/>
    </row>
    <row r="35" spans="2:10" ht="18" customHeight="1">
      <c r="B35" s="533"/>
      <c r="C35" s="1591" t="s">
        <v>502</v>
      </c>
      <c r="D35" s="1493"/>
      <c r="E35" s="1515" t="s">
        <v>35</v>
      </c>
      <c r="F35" s="1516"/>
      <c r="G35" s="451" t="s">
        <v>35</v>
      </c>
      <c r="H35" s="470"/>
      <c r="I35" s="1585"/>
      <c r="J35" s="1586"/>
    </row>
    <row r="36" spans="2:10" ht="18" customHeight="1">
      <c r="B36" s="533" t="s">
        <v>778</v>
      </c>
      <c r="C36" s="1591" t="s">
        <v>503</v>
      </c>
      <c r="D36" s="1493"/>
      <c r="E36" s="1515" t="s">
        <v>35</v>
      </c>
      <c r="F36" s="1516"/>
      <c r="G36" s="451" t="s">
        <v>35</v>
      </c>
      <c r="H36" s="470"/>
      <c r="I36" s="1585"/>
      <c r="J36" s="1586"/>
    </row>
    <row r="37" spans="2:10" ht="18" customHeight="1">
      <c r="B37" s="533" t="s">
        <v>779</v>
      </c>
      <c r="C37" s="1592" t="s">
        <v>504</v>
      </c>
      <c r="D37" s="1593"/>
      <c r="E37" s="1515" t="s">
        <v>35</v>
      </c>
      <c r="F37" s="1516"/>
      <c r="G37" s="451" t="s">
        <v>35</v>
      </c>
      <c r="H37" s="471"/>
      <c r="I37" s="1585"/>
      <c r="J37" s="1586"/>
    </row>
    <row r="38" spans="2:10" ht="18" customHeight="1">
      <c r="B38" s="533" t="s">
        <v>780</v>
      </c>
      <c r="C38" s="1594" t="s">
        <v>507</v>
      </c>
      <c r="D38" s="1595"/>
      <c r="E38" s="1589" t="s">
        <v>662</v>
      </c>
      <c r="F38" s="1590"/>
      <c r="G38" s="446" t="s">
        <v>662</v>
      </c>
      <c r="H38" s="471"/>
      <c r="I38" s="1585" t="s">
        <v>508</v>
      </c>
      <c r="J38" s="1586"/>
    </row>
    <row r="39" spans="2:10" ht="18" customHeight="1">
      <c r="B39" s="533" t="s">
        <v>781</v>
      </c>
      <c r="C39" s="1507" t="s">
        <v>505</v>
      </c>
      <c r="D39" s="1508"/>
      <c r="E39" s="1509" t="s">
        <v>663</v>
      </c>
      <c r="F39" s="1510"/>
      <c r="G39" s="467" t="s">
        <v>663</v>
      </c>
      <c r="H39" s="468"/>
      <c r="I39" s="1596"/>
      <c r="J39" s="1597"/>
    </row>
    <row r="40" spans="2:10" ht="18" customHeight="1">
      <c r="B40" s="533" t="s">
        <v>782</v>
      </c>
      <c r="C40" s="1507" t="s">
        <v>506</v>
      </c>
      <c r="D40" s="1508"/>
      <c r="E40" s="1509" t="s">
        <v>663</v>
      </c>
      <c r="F40" s="1510"/>
      <c r="G40" s="467" t="s">
        <v>663</v>
      </c>
      <c r="H40" s="468"/>
      <c r="I40" s="1495" t="s">
        <v>664</v>
      </c>
      <c r="J40" s="1496"/>
    </row>
    <row r="41" spans="2:10" ht="18" customHeight="1">
      <c r="B41" s="827" t="s">
        <v>776</v>
      </c>
      <c r="C41" s="1511" t="s">
        <v>27</v>
      </c>
      <c r="D41" s="1512"/>
      <c r="E41" s="1509" t="s">
        <v>663</v>
      </c>
      <c r="F41" s="1510"/>
      <c r="G41" s="467" t="s">
        <v>663</v>
      </c>
      <c r="H41" s="468"/>
      <c r="I41" s="1608" t="s">
        <v>731</v>
      </c>
      <c r="J41" s="1609"/>
    </row>
    <row r="42" spans="2:10" ht="18" customHeight="1">
      <c r="B42" s="533" t="s">
        <v>783</v>
      </c>
      <c r="C42" s="1513" t="s">
        <v>23</v>
      </c>
      <c r="D42" s="1514"/>
      <c r="E42" s="1515" t="s">
        <v>663</v>
      </c>
      <c r="F42" s="1516"/>
      <c r="G42" s="451" t="s">
        <v>663</v>
      </c>
      <c r="H42" s="472"/>
      <c r="I42" s="1602" t="s">
        <v>665</v>
      </c>
      <c r="J42" s="1599"/>
    </row>
    <row r="43" spans="2:10" ht="18" customHeight="1">
      <c r="B43" s="531" t="s">
        <v>784</v>
      </c>
      <c r="C43" s="1513"/>
      <c r="D43" s="1514"/>
      <c r="E43" s="1513"/>
      <c r="F43" s="1514"/>
      <c r="G43" s="451"/>
      <c r="H43" s="473"/>
      <c r="I43" s="1602" t="s">
        <v>666</v>
      </c>
      <c r="J43" s="1603"/>
    </row>
    <row r="44" spans="2:10" ht="18" customHeight="1" thickBot="1">
      <c r="B44" s="533"/>
      <c r="C44" s="1505"/>
      <c r="D44" s="1506"/>
      <c r="E44" s="1505"/>
      <c r="F44" s="1506"/>
      <c r="G44" s="451"/>
      <c r="H44" s="474"/>
      <c r="I44" s="1604" t="s">
        <v>667</v>
      </c>
      <c r="J44" s="1605"/>
    </row>
    <row r="45" spans="2:10" ht="18" customHeight="1" thickTop="1" thickBot="1">
      <c r="B45" s="459"/>
      <c r="C45" s="1499" t="s">
        <v>668</v>
      </c>
      <c r="D45" s="1500"/>
      <c r="E45" s="1501" t="s">
        <v>663</v>
      </c>
      <c r="F45" s="1502"/>
      <c r="G45" s="475" t="s">
        <v>663</v>
      </c>
      <c r="H45" s="476"/>
      <c r="I45" s="1606" t="s">
        <v>669</v>
      </c>
      <c r="J45" s="1607"/>
    </row>
    <row r="46" spans="2:10" ht="18" customHeight="1" thickTop="1">
      <c r="B46" s="458"/>
      <c r="C46" s="1503" t="s">
        <v>56</v>
      </c>
      <c r="D46" s="1503"/>
      <c r="E46" s="1504" t="s">
        <v>663</v>
      </c>
      <c r="F46" s="1504"/>
      <c r="G46" s="454" t="s">
        <v>663</v>
      </c>
      <c r="H46" s="466"/>
      <c r="I46" s="1521" t="s">
        <v>670</v>
      </c>
      <c r="J46" s="1498"/>
    </row>
    <row r="47" spans="2:10" ht="18" customHeight="1">
      <c r="B47" s="458"/>
      <c r="C47" s="1485"/>
      <c r="D47" s="1486"/>
      <c r="E47" s="1486"/>
      <c r="F47" s="1486"/>
      <c r="G47" s="1486"/>
      <c r="H47" s="477" t="s">
        <v>682</v>
      </c>
      <c r="I47" s="1598" t="s">
        <v>683</v>
      </c>
      <c r="J47" s="1599"/>
    </row>
    <row r="48" spans="2:10" ht="18" customHeight="1">
      <c r="B48" s="458"/>
      <c r="C48" s="1487"/>
      <c r="D48" s="1488"/>
      <c r="E48" s="1488"/>
      <c r="F48" s="1488"/>
      <c r="G48" s="1488"/>
      <c r="H48" s="478" t="s">
        <v>684</v>
      </c>
      <c r="I48" s="1600" t="s">
        <v>685</v>
      </c>
      <c r="J48" s="1601"/>
    </row>
    <row r="49" spans="2:10" ht="18" customHeight="1">
      <c r="B49" s="458"/>
      <c r="C49" s="1490" t="s">
        <v>686</v>
      </c>
      <c r="D49" s="1488"/>
      <c r="E49" s="1488"/>
      <c r="F49" s="1488"/>
      <c r="G49" s="1488"/>
      <c r="H49" s="478" t="s">
        <v>687</v>
      </c>
      <c r="I49" s="1598" t="s">
        <v>688</v>
      </c>
      <c r="J49" s="1599"/>
    </row>
    <row r="50" spans="2:10" ht="18" customHeight="1">
      <c r="B50" s="458"/>
      <c r="C50" s="1487"/>
      <c r="D50" s="1488"/>
      <c r="E50" s="1488"/>
      <c r="F50" s="1488"/>
      <c r="G50" s="1488"/>
      <c r="H50" s="478" t="s">
        <v>684</v>
      </c>
      <c r="I50" s="1600" t="s">
        <v>689</v>
      </c>
      <c r="J50" s="1601"/>
    </row>
    <row r="51" spans="2:10" ht="18" customHeight="1">
      <c r="B51" s="439"/>
      <c r="C51" s="1494" t="s">
        <v>690</v>
      </c>
      <c r="D51" s="1483"/>
      <c r="E51" s="1483"/>
      <c r="F51" s="1483"/>
      <c r="G51" s="1483"/>
      <c r="H51" s="479" t="s">
        <v>691</v>
      </c>
      <c r="I51" s="1483" t="s">
        <v>692</v>
      </c>
      <c r="J51" s="1484"/>
    </row>
    <row r="52" spans="2:10">
      <c r="C52" s="1489" t="s">
        <v>1194</v>
      </c>
      <c r="D52" s="1489"/>
      <c r="E52" s="1489"/>
      <c r="F52" s="1489"/>
      <c r="G52" s="1489"/>
      <c r="H52" s="1489"/>
      <c r="I52" s="1489"/>
      <c r="J52" s="1489"/>
    </row>
    <row r="53" spans="2:10" s="484" customFormat="1">
      <c r="C53" s="534" t="s">
        <v>1191</v>
      </c>
      <c r="D53" s="534"/>
      <c r="I53" s="150"/>
      <c r="J53" s="150"/>
    </row>
    <row r="54" spans="2:10" s="484" customFormat="1">
      <c r="C54" s="534" t="s">
        <v>1192</v>
      </c>
      <c r="D54" s="534"/>
    </row>
    <row r="55" spans="2:10" s="484" customFormat="1">
      <c r="C55" s="383" t="s">
        <v>785</v>
      </c>
      <c r="D55" s="149"/>
    </row>
  </sheetData>
  <mergeCells count="122">
    <mergeCell ref="B1:J1"/>
    <mergeCell ref="C37:D37"/>
    <mergeCell ref="E35:F35"/>
    <mergeCell ref="E36:F36"/>
    <mergeCell ref="C26:D26"/>
    <mergeCell ref="E23:F23"/>
    <mergeCell ref="E24:F24"/>
    <mergeCell ref="E25:F25"/>
    <mergeCell ref="F18:H18"/>
    <mergeCell ref="C24:D24"/>
    <mergeCell ref="I26:J26"/>
    <mergeCell ref="C25:D25"/>
    <mergeCell ref="C28:D28"/>
    <mergeCell ref="I27:J27"/>
    <mergeCell ref="E26:F26"/>
    <mergeCell ref="I28:J28"/>
    <mergeCell ref="C29:D29"/>
    <mergeCell ref="B2:J2"/>
    <mergeCell ref="C12:E12"/>
    <mergeCell ref="D21:E21"/>
    <mergeCell ref="F21:H21"/>
    <mergeCell ref="C22:D23"/>
    <mergeCell ref="E22:G22"/>
    <mergeCell ref="I22:J23"/>
    <mergeCell ref="F7:H7"/>
    <mergeCell ref="F8:H8"/>
    <mergeCell ref="F9:H9"/>
    <mergeCell ref="F10:H10"/>
    <mergeCell ref="C11:E11"/>
    <mergeCell ref="F16:H16"/>
    <mergeCell ref="F17:H17"/>
    <mergeCell ref="D17:E17"/>
    <mergeCell ref="D18:E18"/>
    <mergeCell ref="C46:D46"/>
    <mergeCell ref="E46:F46"/>
    <mergeCell ref="I41:J41"/>
    <mergeCell ref="E39:F39"/>
    <mergeCell ref="C39:D39"/>
    <mergeCell ref="C33:D33"/>
    <mergeCell ref="C35:D35"/>
    <mergeCell ref="E33:F33"/>
    <mergeCell ref="C34:D34"/>
    <mergeCell ref="I36:J36"/>
    <mergeCell ref="I38:J38"/>
    <mergeCell ref="E38:F38"/>
    <mergeCell ref="I39:J39"/>
    <mergeCell ref="C36:D36"/>
    <mergeCell ref="C38:D38"/>
    <mergeCell ref="I35:J35"/>
    <mergeCell ref="I37:J37"/>
    <mergeCell ref="C45:D45"/>
    <mergeCell ref="E45:F45"/>
    <mergeCell ref="I33:J33"/>
    <mergeCell ref="I34:J34"/>
    <mergeCell ref="C42:D42"/>
    <mergeCell ref="E42:F42"/>
    <mergeCell ref="F4:H5"/>
    <mergeCell ref="I4:J4"/>
    <mergeCell ref="C7:E7"/>
    <mergeCell ref="I42:J42"/>
    <mergeCell ref="C44:D44"/>
    <mergeCell ref="E44:F44"/>
    <mergeCell ref="C3:J3"/>
    <mergeCell ref="F6:H6"/>
    <mergeCell ref="C6:E6"/>
    <mergeCell ref="C4:E5"/>
    <mergeCell ref="D20:E20"/>
    <mergeCell ref="F20:H20"/>
    <mergeCell ref="F19:H19"/>
    <mergeCell ref="C30:D30"/>
    <mergeCell ref="C31:D31"/>
    <mergeCell ref="E31:F31"/>
    <mergeCell ref="E30:F30"/>
    <mergeCell ref="I31:J31"/>
    <mergeCell ref="I24:J24"/>
    <mergeCell ref="E28:F28"/>
    <mergeCell ref="C32:D32"/>
    <mergeCell ref="E27:F27"/>
    <mergeCell ref="C27:D27"/>
    <mergeCell ref="I29:J29"/>
    <mergeCell ref="I30:J30"/>
    <mergeCell ref="C8:E8"/>
    <mergeCell ref="C9:E9"/>
    <mergeCell ref="I32:J32"/>
    <mergeCell ref="I25:J25"/>
    <mergeCell ref="F12:H12"/>
    <mergeCell ref="D13:E13"/>
    <mergeCell ref="D14:E14"/>
    <mergeCell ref="D15:E15"/>
    <mergeCell ref="F15:H15"/>
    <mergeCell ref="E29:F29"/>
    <mergeCell ref="E32:F32"/>
    <mergeCell ref="D16:E16"/>
    <mergeCell ref="F13:H13"/>
    <mergeCell ref="F14:H14"/>
    <mergeCell ref="D19:E19"/>
    <mergeCell ref="C10:E10"/>
    <mergeCell ref="F11:H11"/>
    <mergeCell ref="C52:J52"/>
    <mergeCell ref="C47:G47"/>
    <mergeCell ref="C48:G48"/>
    <mergeCell ref="C49:G49"/>
    <mergeCell ref="I49:J49"/>
    <mergeCell ref="C50:G50"/>
    <mergeCell ref="I50:J50"/>
    <mergeCell ref="I48:J48"/>
    <mergeCell ref="E34:F34"/>
    <mergeCell ref="E37:F37"/>
    <mergeCell ref="E40:F40"/>
    <mergeCell ref="E41:F41"/>
    <mergeCell ref="C41:D41"/>
    <mergeCell ref="C40:D40"/>
    <mergeCell ref="I40:J40"/>
    <mergeCell ref="C51:G51"/>
    <mergeCell ref="I51:J51"/>
    <mergeCell ref="I47:J47"/>
    <mergeCell ref="C43:D43"/>
    <mergeCell ref="E43:F43"/>
    <mergeCell ref="I46:J46"/>
    <mergeCell ref="I43:J43"/>
    <mergeCell ref="I44:J44"/>
    <mergeCell ref="I45:J45"/>
  </mergeCells>
  <phoneticPr fontId="2"/>
  <printOptions horizontalCentered="1"/>
  <pageMargins left="0.78740157480314965" right="0.78740157480314965" top="0.98425196850393704" bottom="0.78740157480314965" header="0.51181102362204722" footer="0.51181102362204722"/>
  <pageSetup paperSize="9" scale="78"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31</vt:i4>
      </vt:variant>
    </vt:vector>
  </HeadingPairs>
  <TitlesOfParts>
    <vt:vector size="61" baseType="lpstr">
      <vt:lpstr>目録</vt:lpstr>
      <vt:lpstr>記載要領</vt:lpstr>
      <vt:lpstr>施設1</vt:lpstr>
      <vt:lpstr>施設2</vt:lpstr>
      <vt:lpstr>用地</vt:lpstr>
      <vt:lpstr>建物</vt:lpstr>
      <vt:lpstr>最低基準調書 (保育所)</vt:lpstr>
      <vt:lpstr>最低基準調書 (幼保連携型認定こども園)</vt:lpstr>
      <vt:lpstr>最低基準調書(保育所型認定こども園）</vt:lpstr>
      <vt:lpstr>最低準調書 (幼稚園型認定こども園)</vt:lpstr>
      <vt:lpstr>運営1</vt:lpstr>
      <vt:lpstr>運営2</vt:lpstr>
      <vt:lpstr>運営3（保育所）</vt:lpstr>
      <vt:lpstr>運営3（認定こども園）</vt:lpstr>
      <vt:lpstr>法人調書</vt:lpstr>
      <vt:lpstr>事業収支予想表</vt:lpstr>
      <vt:lpstr>資金計画</vt:lpstr>
      <vt:lpstr>機構借入額積算</vt:lpstr>
      <vt:lpstr>機構協議内容</vt:lpstr>
      <vt:lpstr>市中銀行協議内容</vt:lpstr>
      <vt:lpstr>按分率算定表（本体工事費）</vt:lpstr>
      <vt:lpstr>按分率算定表（仮設）</vt:lpstr>
      <vt:lpstr>実支出予定額算定表</vt:lpstr>
      <vt:lpstr>申請額内訳</vt:lpstr>
      <vt:lpstr>▲申請額内訳 (幼保連携型安心こども)</vt:lpstr>
      <vt:lpstr>▲申請額内訳 (保育所型型安心こども)</vt:lpstr>
      <vt:lpstr>対象経費の実支出額算出表</vt:lpstr>
      <vt:lpstr>機構償還計画(月賦）</vt:lpstr>
      <vt:lpstr>償還計画(銀行)</vt:lpstr>
      <vt:lpstr>既往借入金の状況</vt:lpstr>
      <vt:lpstr>'▲申請額内訳 (保育所型型安心こども)'!Print_Area</vt:lpstr>
      <vt:lpstr>'▲申請額内訳 (幼保連携型安心こども)'!Print_Area</vt:lpstr>
      <vt:lpstr>'按分率算定表（仮設）'!Print_Area</vt:lpstr>
      <vt:lpstr>'按分率算定表（本体工事費）'!Print_Area</vt:lpstr>
      <vt:lpstr>運営1!Print_Area</vt:lpstr>
      <vt:lpstr>'運営3（認定こども園）'!Print_Area</vt:lpstr>
      <vt:lpstr>'運営3（保育所）'!Print_Area</vt:lpstr>
      <vt:lpstr>既往借入金の状況!Print_Area</vt:lpstr>
      <vt:lpstr>機構協議内容!Print_Area</vt:lpstr>
      <vt:lpstr>機構借入額積算!Print_Area</vt:lpstr>
      <vt:lpstr>'機構償還計画(月賦）'!Print_Area</vt:lpstr>
      <vt:lpstr>記載要領!Print_Area</vt:lpstr>
      <vt:lpstr>建物!Print_Area</vt:lpstr>
      <vt:lpstr>'最低基準調書 (保育所)'!Print_Area</vt:lpstr>
      <vt:lpstr>'最低基準調書 (幼保連携型認定こども園)'!Print_Area</vt:lpstr>
      <vt:lpstr>'最低基準調書(保育所型認定こども園）'!Print_Area</vt:lpstr>
      <vt:lpstr>'最低準調書 (幼稚園型認定こども園)'!Print_Area</vt:lpstr>
      <vt:lpstr>市中銀行協議内容!Print_Area</vt:lpstr>
      <vt:lpstr>施設1!Print_Area</vt:lpstr>
      <vt:lpstr>施設2!Print_Area</vt:lpstr>
      <vt:lpstr>資金計画!Print_Area</vt:lpstr>
      <vt:lpstr>事業収支予想表!Print_Area</vt:lpstr>
      <vt:lpstr>実支出予定額算定表!Print_Area</vt:lpstr>
      <vt:lpstr>'償還計画(銀行)'!Print_Area</vt:lpstr>
      <vt:lpstr>申請額内訳!Print_Area</vt:lpstr>
      <vt:lpstr>対象経費の実支出額算出表!Print_Area</vt:lpstr>
      <vt:lpstr>法人調書!Print_Area</vt:lpstr>
      <vt:lpstr>目録!Print_Area</vt:lpstr>
      <vt:lpstr>用地!Print_Area</vt:lpstr>
      <vt:lpstr>'機構償還計画(月賦）'!Print_Titles</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藤井　竜也</cp:lastModifiedBy>
  <cp:lastPrinted>2025-04-11T07:51:49Z</cp:lastPrinted>
  <dcterms:created xsi:type="dcterms:W3CDTF">2004-03-08T06:10:08Z</dcterms:created>
  <dcterms:modified xsi:type="dcterms:W3CDTF">2025-05-02T02:56:15Z</dcterms:modified>
</cp:coreProperties>
</file>