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updateLinks="never"/>
  <bookViews>
    <workbookView windowHeight="12570" windowWidth="23250" xWindow="-105" yWindow="-105"/>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[1]サービス種類一覧!$B$4:$B$20</definedName>
    <definedName name="サービス種類">[1]サービス種類一覧!$C$4:$C$20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authors>
    <author>塚原 遊尋(tsukahara-yuujin.xt6)</author>
    <author>作成者</author>
  </authors>
  <commentList>
    <comment ref="C18"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<sst xmlns="http://schemas.openxmlformats.org/spreadsheetml/2006/main" count="4451" uniqueCount="2176">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</sst>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Normal="100" zoomScaleSheetLayoutView="100" workbookViewId="0">
      <selection activeCell="M29" sqref="M29:X29"/>
    </sheetView>
  </sheetViews>
  <sheetFormatPr defaultColWidth="9" defaultRowHeight="20.100000000000001" customHeight="1"/>
  <cols>
    <col min="1" max="1" width="4.625" style="109" customWidth="1"/>
    <col min="2" max="2" width="11" style="109" customWidth="1"/>
    <col min="3" max="12" width="2.625" style="153" customWidth="1"/>
    <col min="13" max="17" width="2.75" style="153" customWidth="1"/>
    <col min="18" max="22" width="2.625" style="153" customWidth="1"/>
    <col min="23" max="23" width="14.125" style="153" customWidth="1"/>
    <col min="24" max="24" width="25" style="153" customWidth="1"/>
    <col min="25" max="25" width="30.75" style="153" customWidth="1"/>
    <col min="26" max="26" width="8.625" style="109" customWidth="1"/>
    <col min="27" max="27" width="9.125" style="109" customWidth="1"/>
    <col min="28" max="28" width="7.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39" t="s">
        <v>2167</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37" t="s">
        <v>8</v>
      </c>
      <c r="D22" s="537"/>
      <c r="E22" s="537"/>
      <c r="F22" s="537"/>
      <c r="G22" s="537"/>
      <c r="H22" s="537"/>
      <c r="I22" s="537"/>
      <c r="J22" s="537"/>
      <c r="K22" s="537"/>
      <c r="L22" s="538"/>
      <c r="M22" s="542" t="s">
        <v>2165</v>
      </c>
      <c r="N22" s="543"/>
      <c r="O22" s="543"/>
      <c r="P22" s="543"/>
      <c r="Q22" s="543"/>
      <c r="R22" s="543"/>
      <c r="S22" s="543"/>
      <c r="T22" s="543"/>
      <c r="U22" s="543"/>
      <c r="V22" s="543"/>
      <c r="W22" s="544"/>
      <c r="X22" s="545"/>
      <c r="Y22" s="237"/>
      <c r="Z22" s="237"/>
      <c r="AA22" s="237"/>
    </row>
    <row r="23" spans="1:29" ht="20.100000000000001" customHeight="1" thickBot="1">
      <c r="A23" s="237"/>
      <c r="B23" s="396"/>
      <c r="C23" s="537" t="s">
        <v>9</v>
      </c>
      <c r="D23" s="537"/>
      <c r="E23" s="537"/>
      <c r="F23" s="537"/>
      <c r="G23" s="537"/>
      <c r="H23" s="537"/>
      <c r="I23" s="537"/>
      <c r="J23" s="537"/>
      <c r="K23" s="537"/>
      <c r="L23" s="538"/>
      <c r="M23" s="533" t="s">
        <v>2166</v>
      </c>
      <c r="N23" s="534"/>
      <c r="O23" s="534"/>
      <c r="P23" s="534"/>
      <c r="Q23" s="534"/>
      <c r="R23" s="534"/>
      <c r="S23" s="534"/>
      <c r="T23" s="534"/>
      <c r="U23" s="566"/>
      <c r="V23" s="566"/>
      <c r="W23" s="567"/>
      <c r="X23" s="568"/>
      <c r="Y23" s="237"/>
      <c r="Z23" s="237"/>
      <c r="AA23" s="237"/>
      <c r="AC23" s="109" t="s">
        <v>10</v>
      </c>
    </row>
    <row r="24" spans="1:29" ht="20.100000000000001" customHeight="1" thickBot="1">
      <c r="A24" s="237"/>
      <c r="B24" s="395" t="s">
        <v>11</v>
      </c>
      <c r="C24" s="537" t="s">
        <v>12</v>
      </c>
      <c r="D24" s="537"/>
      <c r="E24" s="537"/>
      <c r="F24" s="537"/>
      <c r="G24" s="537"/>
      <c r="H24" s="537"/>
      <c r="I24" s="537"/>
      <c r="J24" s="537"/>
      <c r="K24" s="537"/>
      <c r="L24" s="538"/>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37" t="s">
        <v>14</v>
      </c>
      <c r="D25" s="537"/>
      <c r="E25" s="537"/>
      <c r="F25" s="537"/>
      <c r="G25" s="537"/>
      <c r="H25" s="537"/>
      <c r="I25" s="537"/>
      <c r="J25" s="537"/>
      <c r="K25" s="537"/>
      <c r="L25" s="538"/>
      <c r="M25" s="533" t="s">
        <v>2158</v>
      </c>
      <c r="N25" s="534"/>
      <c r="O25" s="534"/>
      <c r="P25" s="534"/>
      <c r="Q25" s="534"/>
      <c r="R25" s="534"/>
      <c r="S25" s="534"/>
      <c r="T25" s="534"/>
      <c r="U25" s="563"/>
      <c r="V25" s="563"/>
      <c r="W25" s="564"/>
      <c r="X25" s="565"/>
      <c r="Y25" s="237"/>
      <c r="Z25" s="237"/>
      <c r="AA25" s="237"/>
    </row>
    <row r="26" spans="1:29" ht="20.100000000000001"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00000000000001" customHeight="1">
      <c r="A27" s="237"/>
      <c r="B27" s="395" t="s">
        <v>16</v>
      </c>
      <c r="C27" s="537" t="s">
        <v>17</v>
      </c>
      <c r="D27" s="537"/>
      <c r="E27" s="537"/>
      <c r="F27" s="537"/>
      <c r="G27" s="537"/>
      <c r="H27" s="537"/>
      <c r="I27" s="537"/>
      <c r="J27" s="537"/>
      <c r="K27" s="537"/>
      <c r="L27" s="538"/>
      <c r="M27" s="533" t="s">
        <v>2159</v>
      </c>
      <c r="N27" s="534"/>
      <c r="O27" s="534"/>
      <c r="P27" s="534"/>
      <c r="Q27" s="534"/>
      <c r="R27" s="534"/>
      <c r="S27" s="534"/>
      <c r="T27" s="534"/>
      <c r="U27" s="534"/>
      <c r="V27" s="534"/>
      <c r="W27" s="535"/>
      <c r="X27" s="536"/>
      <c r="Y27" s="237"/>
      <c r="Z27" s="237"/>
      <c r="AA27" s="237"/>
    </row>
    <row r="28" spans="1:29" ht="20.100000000000001" customHeight="1">
      <c r="A28" s="237"/>
      <c r="B28" s="396"/>
      <c r="C28" s="537" t="s">
        <v>18</v>
      </c>
      <c r="D28" s="537"/>
      <c r="E28" s="537"/>
      <c r="F28" s="537"/>
      <c r="G28" s="537"/>
      <c r="H28" s="537"/>
      <c r="I28" s="537"/>
      <c r="J28" s="537"/>
      <c r="K28" s="537"/>
      <c r="L28" s="538"/>
      <c r="M28" s="557" t="s">
        <v>2160</v>
      </c>
      <c r="N28" s="558"/>
      <c r="O28" s="558"/>
      <c r="P28" s="558"/>
      <c r="Q28" s="558"/>
      <c r="R28" s="558"/>
      <c r="S28" s="558"/>
      <c r="T28" s="558"/>
      <c r="U28" s="558"/>
      <c r="V28" s="558"/>
      <c r="W28" s="558"/>
      <c r="X28" s="559"/>
      <c r="Y28" s="237"/>
      <c r="Z28" s="237"/>
      <c r="AA28" s="237"/>
    </row>
    <row r="29" spans="1:29" ht="20.100000000000001" customHeight="1">
      <c r="A29" s="237"/>
      <c r="B29" s="560" t="s">
        <v>19</v>
      </c>
      <c r="C29" s="537" t="s">
        <v>8</v>
      </c>
      <c r="D29" s="537"/>
      <c r="E29" s="537"/>
      <c r="F29" s="537"/>
      <c r="G29" s="537"/>
      <c r="H29" s="537"/>
      <c r="I29" s="537"/>
      <c r="J29" s="537"/>
      <c r="K29" s="537"/>
      <c r="L29" s="538"/>
      <c r="M29" s="533" t="s">
        <v>2161</v>
      </c>
      <c r="N29" s="534"/>
      <c r="O29" s="534"/>
      <c r="P29" s="534"/>
      <c r="Q29" s="534"/>
      <c r="R29" s="534"/>
      <c r="S29" s="534"/>
      <c r="T29" s="534"/>
      <c r="U29" s="534"/>
      <c r="V29" s="534"/>
      <c r="W29" s="535"/>
      <c r="X29" s="536"/>
      <c r="Y29" s="237"/>
      <c r="Z29" s="237"/>
      <c r="AA29" s="237"/>
    </row>
    <row r="30" spans="1:29" ht="20.100000000000001" customHeight="1">
      <c r="A30" s="237"/>
      <c r="B30" s="561"/>
      <c r="C30" s="562" t="s">
        <v>18</v>
      </c>
      <c r="D30" s="562"/>
      <c r="E30" s="562"/>
      <c r="F30" s="562"/>
      <c r="G30" s="562"/>
      <c r="H30" s="562"/>
      <c r="I30" s="562"/>
      <c r="J30" s="562"/>
      <c r="K30" s="562"/>
      <c r="L30" s="562"/>
      <c r="M30" s="533" t="s">
        <v>2162</v>
      </c>
      <c r="N30" s="534"/>
      <c r="O30" s="534"/>
      <c r="P30" s="534"/>
      <c r="Q30" s="534"/>
      <c r="R30" s="534"/>
      <c r="S30" s="534"/>
      <c r="T30" s="534"/>
      <c r="U30" s="534"/>
      <c r="V30" s="534"/>
      <c r="W30" s="535"/>
      <c r="X30" s="536"/>
      <c r="Y30" s="237"/>
      <c r="Z30" s="237"/>
      <c r="AA30" s="237"/>
    </row>
    <row r="31" spans="1:29" ht="20.100000000000001" customHeight="1">
      <c r="A31" s="237"/>
      <c r="B31" s="395" t="s">
        <v>20</v>
      </c>
      <c r="C31" s="537" t="s">
        <v>21</v>
      </c>
      <c r="D31" s="537"/>
      <c r="E31" s="537"/>
      <c r="F31" s="537"/>
      <c r="G31" s="537"/>
      <c r="H31" s="537"/>
      <c r="I31" s="537"/>
      <c r="J31" s="537"/>
      <c r="K31" s="537"/>
      <c r="L31" s="538"/>
      <c r="M31" s="549" t="s">
        <v>2163</v>
      </c>
      <c r="N31" s="550"/>
      <c r="O31" s="550"/>
      <c r="P31" s="550"/>
      <c r="Q31" s="550"/>
      <c r="R31" s="550"/>
      <c r="S31" s="550"/>
      <c r="T31" s="550"/>
      <c r="U31" s="550"/>
      <c r="V31" s="550"/>
      <c r="W31" s="551"/>
      <c r="X31" s="552"/>
      <c r="Y31" s="237"/>
      <c r="Z31" s="237"/>
      <c r="AA31" s="237"/>
    </row>
    <row r="32" spans="1:29" ht="20.100000000000001" customHeight="1" thickBot="1">
      <c r="A32" s="237"/>
      <c r="B32" s="401"/>
      <c r="C32" s="537" t="s">
        <v>22</v>
      </c>
      <c r="D32" s="537"/>
      <c r="E32" s="537"/>
      <c r="F32" s="537"/>
      <c r="G32" s="537"/>
      <c r="H32" s="537"/>
      <c r="I32" s="537"/>
      <c r="J32" s="537"/>
      <c r="K32" s="537"/>
      <c r="L32" s="538"/>
      <c r="M32" s="553" t="s">
        <v>2164</v>
      </c>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25">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5">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50000000000003" customHeight="1">
      <c r="A39" s="237"/>
      <c r="B39" s="406">
        <v>1</v>
      </c>
      <c r="C39" s="588" t="s">
        <v>2143</v>
      </c>
      <c r="D39" s="589"/>
      <c r="E39" s="589"/>
      <c r="F39" s="589"/>
      <c r="G39" s="589"/>
      <c r="H39" s="589"/>
      <c r="I39" s="589"/>
      <c r="J39" s="589"/>
      <c r="K39" s="589"/>
      <c r="L39" s="590"/>
      <c r="M39" s="582" t="s">
        <v>2144</v>
      </c>
      <c r="N39" s="583"/>
      <c r="O39" s="583"/>
      <c r="P39" s="583"/>
      <c r="Q39" s="584"/>
      <c r="R39" s="577" t="s">
        <v>31</v>
      </c>
      <c r="S39" s="577"/>
      <c r="T39" s="577"/>
      <c r="U39" s="577"/>
      <c r="V39" s="577"/>
      <c r="W39" s="414" t="s">
        <v>841</v>
      </c>
      <c r="X39" s="414" t="s">
        <v>2145</v>
      </c>
      <c r="Y39" s="35" t="s">
        <v>2040</v>
      </c>
      <c r="Z39" s="407" t="str">
        <f>IFERROR(VLOOKUP(Y39, 【参考】数式用!$A$2:$B$50, 2, FALSE), "")</f>
        <v>11</v>
      </c>
      <c r="AA39" s="408"/>
    </row>
    <row r="40" spans="1:27" ht="33.950000000000003" customHeight="1">
      <c r="A40" s="237"/>
      <c r="B40" s="409">
        <f>B39+1</f>
        <v>2</v>
      </c>
      <c r="C40" s="571" t="s">
        <v>2146</v>
      </c>
      <c r="D40" s="572"/>
      <c r="E40" s="572"/>
      <c r="F40" s="572"/>
      <c r="G40" s="572"/>
      <c r="H40" s="572"/>
      <c r="I40" s="572"/>
      <c r="J40" s="572"/>
      <c r="K40" s="572"/>
      <c r="L40" s="573"/>
      <c r="M40" s="578" t="s">
        <v>2144</v>
      </c>
      <c r="N40" s="579"/>
      <c r="O40" s="579"/>
      <c r="P40" s="579"/>
      <c r="Q40" s="580"/>
      <c r="R40" s="577" t="s">
        <v>31</v>
      </c>
      <c r="S40" s="577"/>
      <c r="T40" s="577"/>
      <c r="U40" s="577"/>
      <c r="V40" s="577"/>
      <c r="W40" s="414" t="s">
        <v>843</v>
      </c>
      <c r="X40" s="4" t="s">
        <v>2147</v>
      </c>
      <c r="Y40" s="5" t="s">
        <v>2045</v>
      </c>
      <c r="Z40" s="407" t="str">
        <f>IFERROR(VLOOKUP(Y40, 【参考】数式用!$A$2:$B$50, 2, FALSE), "")</f>
        <v>22</v>
      </c>
      <c r="AA40" s="408"/>
    </row>
    <row r="41" spans="1:27" ht="33.950000000000003" customHeight="1">
      <c r="A41" s="237"/>
      <c r="B41" s="409">
        <f t="shared" ref="B41:B104" si="0">B40+1</f>
        <v>3</v>
      </c>
      <c r="C41" s="571" t="s">
        <v>2148</v>
      </c>
      <c r="D41" s="572"/>
      <c r="E41" s="572"/>
      <c r="F41" s="572"/>
      <c r="G41" s="572"/>
      <c r="H41" s="572"/>
      <c r="I41" s="572"/>
      <c r="J41" s="572"/>
      <c r="K41" s="572"/>
      <c r="L41" s="573"/>
      <c r="M41" s="578" t="s">
        <v>2144</v>
      </c>
      <c r="N41" s="579"/>
      <c r="O41" s="579"/>
      <c r="P41" s="579"/>
      <c r="Q41" s="580"/>
      <c r="R41" s="577" t="s">
        <v>31</v>
      </c>
      <c r="S41" s="577"/>
      <c r="T41" s="577"/>
      <c r="U41" s="577"/>
      <c r="V41" s="577"/>
      <c r="W41" s="414" t="s">
        <v>847</v>
      </c>
      <c r="X41" s="4" t="s">
        <v>2149</v>
      </c>
      <c r="Y41" s="5" t="s">
        <v>2054</v>
      </c>
      <c r="Z41" s="407" t="str">
        <f>IFERROR(VLOOKUP(Y41, 【参考】数式用!$A$2:$B$50, 2, FALSE), "")</f>
        <v>46</v>
      </c>
      <c r="AA41" s="408"/>
    </row>
    <row r="42" spans="1:27" ht="33.950000000000003" customHeight="1">
      <c r="A42" s="237"/>
      <c r="B42" s="409">
        <f t="shared" si="0"/>
        <v>4</v>
      </c>
      <c r="C42" s="571" t="s">
        <v>2150</v>
      </c>
      <c r="D42" s="572"/>
      <c r="E42" s="572"/>
      <c r="F42" s="572"/>
      <c r="G42" s="572"/>
      <c r="H42" s="572"/>
      <c r="I42" s="572"/>
      <c r="J42" s="572"/>
      <c r="K42" s="572"/>
      <c r="L42" s="573"/>
      <c r="M42" s="578" t="s">
        <v>2144</v>
      </c>
      <c r="N42" s="579"/>
      <c r="O42" s="579"/>
      <c r="P42" s="579"/>
      <c r="Q42" s="580"/>
      <c r="R42" s="577" t="s">
        <v>31</v>
      </c>
      <c r="S42" s="577"/>
      <c r="T42" s="577"/>
      <c r="U42" s="577"/>
      <c r="V42" s="577"/>
      <c r="W42" s="414" t="s">
        <v>838</v>
      </c>
      <c r="X42" s="4" t="s">
        <v>2151</v>
      </c>
      <c r="Y42" s="5" t="s">
        <v>2046</v>
      </c>
      <c r="Z42" s="407" t="str">
        <f>IFERROR(VLOOKUP(Y42, 【参考】数式用!$A$2:$B$50, 2, FALSE), "")</f>
        <v>32</v>
      </c>
      <c r="AA42" s="408"/>
    </row>
    <row r="43" spans="1:27" ht="33.950000000000003" customHeight="1">
      <c r="A43" s="237"/>
      <c r="B43" s="409">
        <f t="shared" si="0"/>
        <v>5</v>
      </c>
      <c r="C43" s="571" t="s">
        <v>2152</v>
      </c>
      <c r="D43" s="572"/>
      <c r="E43" s="572"/>
      <c r="F43" s="572"/>
      <c r="G43" s="572"/>
      <c r="H43" s="572"/>
      <c r="I43" s="572"/>
      <c r="J43" s="572"/>
      <c r="K43" s="572"/>
      <c r="L43" s="573"/>
      <c r="M43" s="578" t="s">
        <v>2144</v>
      </c>
      <c r="N43" s="579"/>
      <c r="O43" s="579"/>
      <c r="P43" s="579"/>
      <c r="Q43" s="580"/>
      <c r="R43" s="577" t="s">
        <v>31</v>
      </c>
      <c r="S43" s="577"/>
      <c r="T43" s="577"/>
      <c r="U43" s="577"/>
      <c r="V43" s="577"/>
      <c r="W43" s="414" t="s">
        <v>838</v>
      </c>
      <c r="X43" s="4" t="s">
        <v>2153</v>
      </c>
      <c r="Y43" s="5" t="s">
        <v>2154</v>
      </c>
      <c r="Z43" s="407" t="str">
        <f>IFERROR(VLOOKUP(Y43, 【参考】数式用!$A$2:$B$50, 2, FALSE), "")</f>
        <v>22</v>
      </c>
      <c r="AA43" s="408"/>
    </row>
    <row r="44" spans="1:27" ht="33.950000000000003" customHeight="1">
      <c r="A44" s="237"/>
      <c r="B44" s="409">
        <f t="shared" si="0"/>
        <v>6</v>
      </c>
      <c r="C44" s="571" t="s">
        <v>2155</v>
      </c>
      <c r="D44" s="572"/>
      <c r="E44" s="572"/>
      <c r="F44" s="572"/>
      <c r="G44" s="572"/>
      <c r="H44" s="572"/>
      <c r="I44" s="572"/>
      <c r="J44" s="572"/>
      <c r="K44" s="572"/>
      <c r="L44" s="573"/>
      <c r="M44" s="578" t="s">
        <v>2144</v>
      </c>
      <c r="N44" s="579"/>
      <c r="O44" s="579"/>
      <c r="P44" s="579"/>
      <c r="Q44" s="580"/>
      <c r="R44" s="577" t="s">
        <v>31</v>
      </c>
      <c r="S44" s="577"/>
      <c r="T44" s="577"/>
      <c r="U44" s="577"/>
      <c r="V44" s="577"/>
      <c r="W44" s="414" t="s">
        <v>845</v>
      </c>
      <c r="X44" s="4" t="s">
        <v>2156</v>
      </c>
      <c r="Y44" s="5" t="s">
        <v>2157</v>
      </c>
      <c r="Z44" s="407" t="str">
        <f>IFERROR(VLOOKUP(Y44, 【参考】数式用!$A$2:$B$50, 2, FALSE), "")</f>
        <v>44</v>
      </c>
      <c r="AA44" s="408"/>
    </row>
    <row r="45" spans="1:27" ht="33.950000000000003" customHeight="1">
      <c r="A45" s="237"/>
      <c r="B45" s="409">
        <f t="shared" si="0"/>
        <v>7</v>
      </c>
      <c r="C45" s="571"/>
      <c r="D45" s="572"/>
      <c r="E45" s="572"/>
      <c r="F45" s="572"/>
      <c r="G45" s="572"/>
      <c r="H45" s="572"/>
      <c r="I45" s="572"/>
      <c r="J45" s="572"/>
      <c r="K45" s="572"/>
      <c r="L45" s="573"/>
      <c r="M45" s="578"/>
      <c r="N45" s="579"/>
      <c r="O45" s="579"/>
      <c r="P45" s="579"/>
      <c r="Q45" s="580"/>
      <c r="R45" s="577"/>
      <c r="S45" s="577"/>
      <c r="T45" s="577"/>
      <c r="U45" s="577"/>
      <c r="V45" s="577"/>
      <c r="W45" s="414"/>
      <c r="X45" s="4"/>
      <c r="Y45" s="39"/>
      <c r="Z45" s="407" t="str">
        <f>IFERROR(VLOOKUP(Y45, 【参考】数式用!$A$2:$B$50, 2, FALSE), "")</f>
        <v/>
      </c>
      <c r="AA45" s="408"/>
    </row>
    <row r="46" spans="1:27" ht="33.950000000000003"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50000000000003"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50000000000003"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50000000000003"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50000000000003"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50000000000003"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50000000000003"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50000000000003"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50000000000003"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50000000000003"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50000000000003"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50000000000003"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50000000000003"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50000000000003"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50000000000003"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50000000000003"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50000000000003"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50000000000003"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50000000000003"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50000000000003"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50000000000003"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50000000000003"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50000000000003"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50000000000003"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50000000000003"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50000000000003"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50000000000003"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50000000000003"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50000000000003"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50000000000003"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50000000000003"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50000000000003"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50000000000003"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50000000000003"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50000000000003"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50000000000003"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50000000000003"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50000000000003"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50000000000003"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50000000000003"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50000000000003"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50000000000003"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50000000000003"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50000000000003"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50000000000003"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50000000000003"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50000000000003"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50000000000003"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50000000000003"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50000000000003"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50000000000003"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50000000000003"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50000000000003"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50000000000003"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50000000000003"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50000000000003"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50000000000003"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50000000000003"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50000000000003"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50000000000003"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50000000000003"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50000000000003"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50000000000003"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50000000000003"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50000000000003"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50000000000003"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50000000000003"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50000000000003"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50000000000003"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50000000000003"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50000000000003"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50000000000003"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50000000000003"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50000000000003"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50000000000003"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50000000000003"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50000000000003"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50000000000003"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50000000000003"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50000000000003"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50000000000003"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50000000000003"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50000000000003"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50000000000003"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50000000000003"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50000000000003"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50000000000003"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50000000000003"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50000000000003"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50000000000003"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50000000000003"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50000000000003"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50000000000003"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Y40:Y138</xm:sqref>
        </x14:dataValidation>
        <x14:dataValidation type="list" allowBlank="1"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15" zoomScaleNormal="120" zoomScaleSheetLayoutView="115" workbookViewId="0">
      <selection activeCell="AI28" sqref="AI28"/>
    </sheetView>
  </sheetViews>
  <sheetFormatPr defaultColWidth="9" defaultRowHeight="13.5"/>
  <cols>
    <col min="1" max="1" width="2.5" style="109" customWidth="1"/>
    <col min="2" max="2" width="2.875" style="109" customWidth="1"/>
    <col min="3" max="5" width="2.625" style="109" customWidth="1"/>
    <col min="6" max="6" width="2.75" style="109" customWidth="1"/>
    <col min="7" max="7" width="2.625" style="109" customWidth="1"/>
    <col min="8" max="15" width="2.5" style="109" customWidth="1"/>
    <col min="16" max="16" width="4.375" style="109" customWidth="1"/>
    <col min="17" max="17" width="8.25" style="109" customWidth="1"/>
    <col min="18" max="18" width="2.5" style="109" customWidth="1"/>
    <col min="19" max="19" width="3.5" style="109" customWidth="1"/>
    <col min="20" max="20" width="2.5" style="109" customWidth="1"/>
    <col min="21" max="21" width="3.875" style="109" customWidth="1"/>
    <col min="22" max="36" width="2.5" style="109" customWidth="1"/>
    <col min="37" max="37" width="3.875" style="109" customWidth="1"/>
    <col min="38" max="38" width="3.75" style="109" customWidth="1"/>
    <col min="39" max="39" width="17.375" style="109" hidden="1" customWidth="1"/>
    <col min="40" max="40" width="8.875" style="109" hidden="1" customWidth="1"/>
    <col min="41" max="42" width="6.375" style="109" hidden="1" customWidth="1"/>
    <col min="43" max="53" width="6.375" style="109" customWidth="1"/>
    <col min="54" max="54" width="2.5" style="109" customWidth="1"/>
    <col min="55" max="56" width="6.375" style="109" customWidth="1"/>
    <col min="57" max="57" width="18.375" style="109" customWidth="1"/>
    <col min="58" max="60" width="6.37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東京都</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○○サービスジギョウショ</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○○サービス事業所</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100－1234</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東京都千代田区霞が関1-2-2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コウロウ　ハナコ</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厚労　花子</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03-3571-XXXX</v>
      </c>
      <c r="M13" s="711"/>
      <c r="N13" s="711"/>
      <c r="O13" s="711"/>
      <c r="P13" s="711"/>
      <c r="Q13" s="711"/>
      <c r="R13" s="711"/>
      <c r="S13" s="711"/>
      <c r="T13" s="711"/>
      <c r="U13" s="711"/>
      <c r="V13" s="804" t="s">
        <v>22</v>
      </c>
      <c r="W13" s="804"/>
      <c r="X13" s="804"/>
      <c r="Y13" s="804"/>
      <c r="Z13" s="711" t="str">
        <f>IF(基本情報入力シート!M32="","",基本情報入力シート!M32)</f>
        <v>aaa@aaa.aa.jp</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28571991</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v>0</v>
      </c>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28571991</v>
      </c>
      <c r="X20" s="775"/>
      <c r="Y20" s="775"/>
      <c r="Z20" s="775"/>
      <c r="AA20" s="775"/>
      <c r="AB20" s="776"/>
      <c r="AC20" s="179" t="s">
        <v>44</v>
      </c>
      <c r="AD20" s="106" t="s">
        <v>45</v>
      </c>
      <c r="AE20" s="729" t="str">
        <f>IF(H7="", "", IFERROR(IF(W21&gt;=W20,"○","×"),""))</f>
        <v>○</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15"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v>28571991</v>
      </c>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29878009</v>
      </c>
      <c r="R26" s="727"/>
      <c r="S26" s="727"/>
      <c r="T26" s="727"/>
      <c r="U26" s="727"/>
      <c r="V26" s="728"/>
      <c r="W26" s="202" t="s">
        <v>44</v>
      </c>
      <c r="X26" s="203" t="s">
        <v>45</v>
      </c>
      <c r="Y26" s="729" t="str">
        <f>IF(H7="", "", IF(Q30="","",IF(Q26="","",IF(Q26&gt;=Q30,"○","×"))))</f>
        <v>○</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v>60000000</v>
      </c>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28571991</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v>1550000</v>
      </c>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28100000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v>55000000</v>
      </c>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v>26000000</v>
      </c>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v>900000</v>
      </c>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v>0</v>
      </c>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45"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5"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12010158</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v>12010158</v>
      </c>
      <c r="U50" s="749"/>
      <c r="V50" s="749"/>
      <c r="W50" s="749"/>
      <c r="X50" s="75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50000000000003"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v>
      </c>
      <c r="AL53" s="107"/>
      <c r="AM53" s="439" t="s">
        <v>1996</v>
      </c>
      <c r="AN53" s="440">
        <f>COUNT('別紙様式3-2（加算　個票）'!U:U)+COUNT('別紙様式3-2（加算　個票）'!AC:AD)</f>
        <v>4</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2438029.6260000002</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v>2440711</v>
      </c>
      <c r="U55" s="738"/>
      <c r="V55" s="738"/>
      <c r="W55" s="738"/>
      <c r="X55" s="739"/>
      <c r="Y55" s="227" t="s">
        <v>44</v>
      </c>
      <c r="Z55" s="107"/>
      <c r="AA55" s="228" t="s">
        <v>56</v>
      </c>
      <c r="AB55" s="769">
        <f>IFERROR(T56/T54*100,0)</f>
        <v>82.033457619681926</v>
      </c>
      <c r="AC55" s="770"/>
      <c r="AD55" s="771"/>
      <c r="AE55" s="229" t="s">
        <v>57</v>
      </c>
      <c r="AF55" s="230" t="s">
        <v>58</v>
      </c>
      <c r="AG55" s="107" t="s">
        <v>45</v>
      </c>
      <c r="AH55" s="181" t="str">
        <f>IF(T54=0,"",(IF(AND(AB55&gt;=200/3,T56&lt;=T55),"○","×")))</f>
        <v>○</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v>2000000</v>
      </c>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5"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45"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149999999999999"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5"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1</v>
      </c>
      <c r="AN102" s="109"/>
      <c r="AO102" s="109"/>
      <c r="AP102" s="109"/>
      <c r="AQ102" s="109"/>
      <c r="AR102" s="109"/>
      <c r="AS102" s="109"/>
      <c r="AT102" s="109"/>
      <c r="AU102" s="109"/>
      <c r="AV102" s="109"/>
      <c r="AW102" s="109"/>
      <c r="AX102" s="322"/>
      <c r="AY102" s="322"/>
      <c r="AZ102" s="323"/>
    </row>
    <row r="103" spans="1:57" s="158" customFormat="1" ht="31.15"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該当</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該当</v>
      </c>
      <c r="AJ108" s="642"/>
      <c r="AK108" s="643"/>
      <c r="AL108" s="157"/>
      <c r="AX108" s="323"/>
      <c r="AY108" s="323"/>
      <c r="AZ108" s="323"/>
    </row>
    <row r="109" spans="1:57" s="158" customFormat="1" ht="43.15"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！この区分（４項目）から２つ以上の取組が選択されていません。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8.9"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！この区分（４項目）から２つ以上の取組が選択されていません。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！この区分（５項目）から２つ以上の取組が選択されていません。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5"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！この区分（４項目）から２つ以上の取組が選択されていません。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45"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！⑱の取組は必須です。</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！この区分（７項目）から３つ以上の取組が選択されていません。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45"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8.9"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！この区分（４項目）から２つ以上の取組が選択されていません。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19.899999999999999"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45"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149999999999999"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6.899999999999999"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5"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t="s">
        <v>2175</v>
      </c>
      <c r="F149" s="676"/>
      <c r="G149" s="352" t="s">
        <v>94</v>
      </c>
      <c r="H149" s="675" t="s">
        <v>2175</v>
      </c>
      <c r="I149" s="676"/>
      <c r="J149" s="352" t="s">
        <v>95</v>
      </c>
      <c r="K149" s="675" t="s">
        <v>2175</v>
      </c>
      <c r="L149" s="676"/>
      <c r="M149" s="352" t="s">
        <v>96</v>
      </c>
      <c r="N149" s="350"/>
      <c r="O149" s="677" t="s">
        <v>7</v>
      </c>
      <c r="P149" s="677"/>
      <c r="Q149" s="677"/>
      <c r="R149" s="670" t="str">
        <f>IF(H7="","",H7)</f>
        <v>○○サービス事業所</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19.899999999999999"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代表取締役</v>
      </c>
      <c r="U150" s="674"/>
      <c r="V150" s="674"/>
      <c r="W150" s="674"/>
      <c r="X150" s="674"/>
      <c r="Y150" s="673" t="s">
        <v>18</v>
      </c>
      <c r="Z150" s="673"/>
      <c r="AA150" s="674" t="str">
        <f>IF(基本情報入力シート!M28="", "", 基本情報入力シート!M28)</f>
        <v>厚労　太郎</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25">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v>
      </c>
      <c r="AL162" s="107"/>
    </row>
    <row r="163" spans="1:38" ht="27.6"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v>
      </c>
      <c r="AL166" s="107"/>
    </row>
    <row r="167" spans="1:38" ht="34.15"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5"/>
  <cols>
    <col min="1" max="1" width="4.75" style="109" customWidth="1"/>
    <col min="2" max="9" width="1.5" style="109" customWidth="1"/>
    <col min="10" max="10" width="17.5" style="109" customWidth="1"/>
    <col min="11" max="11" width="8.125" style="109" customWidth="1"/>
    <col min="12" max="12" width="10.125" style="109" customWidth="1"/>
    <col min="13" max="13" width="19.375" style="109" customWidth="1"/>
    <col min="14" max="14" width="29.375" style="109" customWidth="1"/>
    <col min="15" max="15" width="17.125" style="153" customWidth="1"/>
    <col min="16" max="16" width="12.625" style="153" customWidth="1"/>
    <col min="17" max="17" width="12.75" style="153" customWidth="1"/>
    <col min="18" max="18" width="10.25" style="153" customWidth="1"/>
    <col min="19" max="19" width="12.75" style="109" customWidth="1"/>
    <col min="20" max="20" width="6.375" style="153" customWidth="1"/>
    <col min="21" max="21" width="18.75" style="109" customWidth="1"/>
    <col min="22" max="22" width="6" style="153" customWidth="1"/>
    <col min="23" max="23" width="12.125" style="153" customWidth="1"/>
    <col min="24" max="24" width="7" style="153" customWidth="1"/>
    <col min="25" max="25" width="12.375" style="153" customWidth="1"/>
    <col min="26" max="26" width="16.25" style="154" customWidth="1"/>
    <col min="27" max="27" width="15.25" style="109" customWidth="1"/>
    <col min="28" max="28" width="7.125" style="153" customWidth="1"/>
    <col min="29" max="29" width="10.25" style="109" customWidth="1"/>
    <col min="30" max="30" width="10.625" style="109" customWidth="1"/>
    <col min="31" max="31" width="6.25" style="153" customWidth="1"/>
    <col min="32" max="32" width="18.25" style="153" customWidth="1"/>
    <col min="33" max="33" width="15.125" style="107" hidden="1" customWidth="1"/>
    <col min="34" max="34" width="12.875" style="107" hidden="1" customWidth="1"/>
    <col min="35" max="35" width="15.75" style="108" hidden="1" customWidth="1"/>
    <col min="36" max="36" width="15.75" style="107" hidden="1" customWidth="1"/>
    <col min="37" max="37" width="10.5" style="109" customWidth="1"/>
    <col min="38" max="38" width="10.75" style="109" customWidth="1"/>
    <col min="39" max="40" width="24.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東京都</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○○サービス事業所</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28571991</v>
      </c>
      <c r="O5" s="116" t="s">
        <v>44</v>
      </c>
      <c r="P5" s="117"/>
      <c r="Q5" s="117"/>
      <c r="R5" s="430"/>
      <c r="S5" s="430"/>
      <c r="T5" s="430"/>
      <c r="U5" s="430"/>
      <c r="V5" s="430"/>
      <c r="W5" s="941" t="s">
        <v>2139</v>
      </c>
      <c r="X5" s="905" t="s">
        <v>2005</v>
      </c>
      <c r="Y5" s="805"/>
      <c r="Z5" s="805"/>
      <c r="AA5" s="906"/>
      <c r="AB5" s="118">
        <f>SUM(W$14:X$1048576)</f>
        <v>2</v>
      </c>
      <c r="AC5" s="942" t="str">
        <f>IF(AB6=0, "", IF(AB5&gt;=AB6,"○","×"))</f>
        <v>○</v>
      </c>
      <c r="AD5" s="927" t="s">
        <v>118</v>
      </c>
      <c r="AE5" s="431"/>
      <c r="AF5" s="413"/>
      <c r="AG5" s="114"/>
      <c r="AH5" s="114"/>
      <c r="AI5" s="110"/>
      <c r="AJ5" s="110"/>
      <c r="AK5" s="110"/>
      <c r="AL5" s="110"/>
      <c r="AM5" s="110"/>
      <c r="AN5" s="110"/>
    </row>
    <row r="6" spans="1:41" ht="28.9" customHeight="1" thickBot="1">
      <c r="A6" s="107"/>
      <c r="B6" s="971"/>
      <c r="C6" s="972"/>
      <c r="D6" s="978" t="s">
        <v>2136</v>
      </c>
      <c r="E6" s="978"/>
      <c r="F6" s="978"/>
      <c r="G6" s="978"/>
      <c r="H6" s="978"/>
      <c r="I6" s="978"/>
      <c r="J6" s="978"/>
      <c r="K6" s="978"/>
      <c r="L6" s="978"/>
      <c r="M6" s="978"/>
      <c r="N6" s="115">
        <f>SUM(S14:S113, AA14:AA113)</f>
        <v>12010158</v>
      </c>
      <c r="O6" s="116" t="s">
        <v>44</v>
      </c>
      <c r="P6" s="117"/>
      <c r="Q6" s="117"/>
      <c r="R6" s="117"/>
      <c r="S6" s="117"/>
      <c r="T6" s="120"/>
      <c r="U6" s="120"/>
      <c r="V6" s="120"/>
      <c r="W6" s="941"/>
      <c r="X6" s="905" t="s">
        <v>2138</v>
      </c>
      <c r="Y6" s="805"/>
      <c r="Z6" s="805"/>
      <c r="AA6" s="906"/>
      <c r="AB6" s="121">
        <f>SUM(AI$14:AI$1048576)</f>
        <v>2</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SUM(U$14:U$113,AC$14:AD$113)</f>
        <v>2438029.6260000002</v>
      </c>
      <c r="O7" s="116" t="s">
        <v>44</v>
      </c>
      <c r="P7" s="117"/>
      <c r="Q7" s="117"/>
      <c r="R7" s="117"/>
      <c r="S7" s="117"/>
      <c r="T7" s="120"/>
      <c r="U7" s="120"/>
      <c r="V7" s="120"/>
      <c r="W7" s="938" t="s">
        <v>2140</v>
      </c>
      <c r="X7" s="905" t="s">
        <v>2005</v>
      </c>
      <c r="Y7" s="805"/>
      <c r="Z7" s="805"/>
      <c r="AA7" s="906"/>
      <c r="AB7" s="124">
        <f>SUM(AF$14:AF$1048576)</f>
        <v>2</v>
      </c>
      <c r="AC7" s="942" t="str">
        <f>IF(AB8=0, "", IF(AB7&gt;=AB8,"○","×"))</f>
        <v>○</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2</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1314567891</v>
      </c>
      <c r="C14" s="990"/>
      <c r="D14" s="990"/>
      <c r="E14" s="990"/>
      <c r="F14" s="990"/>
      <c r="G14" s="990"/>
      <c r="H14" s="990"/>
      <c r="I14" s="991"/>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92">
        <v>1809631</v>
      </c>
      <c r="R14" s="993"/>
      <c r="S14" s="135">
        <f>IFERROR(ROUNDDOWN(Q14*VLOOKUP(N14,【参考】数式用!$AR$2:$AW$50,MATCH(P14,【参考】数式用!$AT$4:$AW$4)+2,FALSE)*0.5, 0), "")</f>
        <v>592361</v>
      </c>
      <c r="T14" s="525" t="s">
        <v>2172</v>
      </c>
      <c r="U14" s="136" t="str">
        <f>IFERROR(IF(AG14&lt;&gt;"",Q14*VLOOKUP(N14,【参考】数式用!$AG$2:$AL$50,MATCH(P14,【参考】数式用!$AI$4:$AL$4,0)+2,0), ""), "")</f>
        <v/>
      </c>
      <c r="V14" s="40"/>
      <c r="W14" s="986">
        <v>1</v>
      </c>
      <c r="X14" s="987"/>
      <c r="Y14" s="528" t="s">
        <v>2173</v>
      </c>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1012"/>
      <c r="AO14" s="1012"/>
    </row>
    <row r="15" spans="1:41" ht="30" customHeight="1">
      <c r="A15" s="139">
        <v>2</v>
      </c>
      <c r="B15" s="907" t="str">
        <f>IF(基本情報入力シート!C40="","",基本情報入力シート!C40)</f>
        <v>1314567892</v>
      </c>
      <c r="C15" s="908"/>
      <c r="D15" s="908"/>
      <c r="E15" s="908"/>
      <c r="F15" s="908"/>
      <c r="G15" s="908"/>
      <c r="H15" s="908"/>
      <c r="I15" s="909"/>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23">
        <v>1724534</v>
      </c>
      <c r="R15" s="924"/>
      <c r="S15" s="140">
        <f>IFERROR(ROUNDDOWN(Q15*VLOOKUP(N15,【参考】数式用!$AR$2:$AW$50,MATCH(P15,【参考】数式用!$AT$4:$AW$4)+2,FALSE)*0.5, 0), "")</f>
        <v>862267</v>
      </c>
      <c r="T15" s="526" t="s">
        <v>2172</v>
      </c>
      <c r="U15" s="142" t="str">
        <f>IFERROR(IF(AG15&lt;&gt;"",Q15*VLOOKUP(N15,【参考】数式用!$AG$2:$AL$50,MATCH(P15,【参考】数式用!$AI$4:$AL$4,0)+2,0), ""), "")</f>
        <v/>
      </c>
      <c r="V15" s="41"/>
      <c r="W15" s="912"/>
      <c r="X15" s="913"/>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1012"/>
      <c r="AO15" s="1012"/>
    </row>
    <row r="16" spans="1:41" ht="30" customHeight="1">
      <c r="A16" s="139">
        <v>3</v>
      </c>
      <c r="B16" s="907" t="str">
        <f>IF(基本情報入力シート!C41="","",基本情報入力シート!C41)</f>
        <v>1314567893</v>
      </c>
      <c r="C16" s="908"/>
      <c r="D16" s="908"/>
      <c r="E16" s="908"/>
      <c r="F16" s="908"/>
      <c r="G16" s="908"/>
      <c r="H16" s="908"/>
      <c r="I16" s="909"/>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23">
        <v>1281465</v>
      </c>
      <c r="R16" s="92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12"/>
      <c r="X16" s="913"/>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1012"/>
      <c r="AO16" s="1012"/>
    </row>
    <row r="17" spans="1:46" ht="30" customHeight="1">
      <c r="A17" s="139">
        <v>4</v>
      </c>
      <c r="B17" s="907" t="str">
        <f>IF(基本情報入力シート!C42="","",基本情報入力シート!C42)</f>
        <v>1314567894</v>
      </c>
      <c r="C17" s="908"/>
      <c r="D17" s="908"/>
      <c r="E17" s="908"/>
      <c r="F17" s="908"/>
      <c r="G17" s="908"/>
      <c r="H17" s="908"/>
      <c r="I17" s="909"/>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23">
        <v>11394784</v>
      </c>
      <c r="R17" s="92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12">
        <v>1</v>
      </c>
      <c r="X17" s="913"/>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1012"/>
      <c r="AO17" s="1012"/>
    </row>
    <row r="18" spans="1:46" ht="30" customHeight="1">
      <c r="A18" s="139">
        <v>5</v>
      </c>
      <c r="B18" s="907" t="str">
        <f>IF(基本情報入力シート!C43="","",基本情報入力シート!C43)</f>
        <v>1314567895</v>
      </c>
      <c r="C18" s="908"/>
      <c r="D18" s="908"/>
      <c r="E18" s="908"/>
      <c r="F18" s="908"/>
      <c r="G18" s="908"/>
      <c r="H18" s="908"/>
      <c r="I18" s="909"/>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23">
        <v>9526680</v>
      </c>
      <c r="R18" s="924"/>
      <c r="S18" s="140">
        <f>IFERROR(ROUNDDOWN(Q18*VLOOKUP(N18,【参考】数式用!$AR$2:$AW$50,MATCH(P18,【参考】数式用!$AT$4:$AW$4)+2,FALSE)*0.5, 0), "")</f>
        <v>4763340</v>
      </c>
      <c r="T18" s="526" t="s">
        <v>2172</v>
      </c>
      <c r="U18" s="142" t="str">
        <f>IFERROR(IF(AG18&lt;&gt;"",Q18*VLOOKUP(N18,【参考】数式用!$AG$2:$AL$50,MATCH(P18,【参考】数式用!$AI$4:$AL$4,0)+2,0), ""), "")</f>
        <v/>
      </c>
      <c r="V18" s="41"/>
      <c r="W18" s="912"/>
      <c r="X18" s="913"/>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1314567896</v>
      </c>
      <c r="C19" s="908"/>
      <c r="D19" s="908"/>
      <c r="E19" s="908"/>
      <c r="F19" s="908"/>
      <c r="G19" s="908"/>
      <c r="H19" s="908"/>
      <c r="I19" s="909"/>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23">
        <v>402446</v>
      </c>
      <c r="R19" s="92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12"/>
      <c r="X19" s="913"/>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
      </c>
      <c r="C20" s="908"/>
      <c r="D20" s="908"/>
      <c r="E20" s="908"/>
      <c r="F20" s="908"/>
      <c r="G20" s="908"/>
      <c r="H20" s="908"/>
      <c r="I20" s="909"/>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10"/>
      <c r="R20" s="911"/>
      <c r="S20" s="140" t="str">
        <f>IFERROR(ROUNDDOWN(Q20*VLOOKUP(N20,【参考】数式用!$AR$2:$AW$50,MATCH(P20,【参考】数式用!$AT$4:$AW$4)+2,FALSE)*0.5, 0), "")</f>
        <v/>
      </c>
      <c r="T20" s="48"/>
      <c r="U20" s="142" t="str">
        <f>IFERROR(IF(AG20&lt;&gt;"",Q20*VLOOKUP(N20,【参考】数式用!$AG$2:$AL$50,MATCH(P20,【参考】数式用!$AI$4:$AL$4,0)+2,0), ""), "")</f>
        <v/>
      </c>
      <c r="V20" s="41"/>
      <c r="W20" s="912"/>
      <c r="X20" s="913"/>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115" zoomScaleNormal="115" zoomScaleSheetLayoutView="85" workbookViewId="0">
      <selection activeCell="N17" sqref="N17"/>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0"/>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0"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24.75"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4.25"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4.25"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4.25"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4.25"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4.25"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4.25"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4.25"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N17" sqref="N1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3b7b391f-316a-4bc7-a585-b2bcaf106fac"/>
    <ds:schemaRef ds:uri="http://www.w3.org/XML/1998/namespace"/>
    <ds:schemaRef ds:uri="http://purl.org/dc/elements/1.1/"/>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2025-03-24T06:01:12Z</dcterms:created>
  <dcterms:modified xsi:type="dcterms:W3CDTF">2025-03-24T06:01:12Z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